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zavod\2023\financijski izvještaji\Izvršenje fin plana\"/>
    </mc:Choice>
  </mc:AlternateContent>
  <xr:revisionPtr revIDLastSave="0" documentId="8_{943EC825-032B-4365-A0C9-91BD9F8A78A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Opći dio" sheetId="1" r:id="rId1"/>
    <sheet name="Prihodi i rashodi prema ekon.kl" sheetId="2" r:id="rId2"/>
    <sheet name="Prihodi i rashodi izvori" sheetId="3" r:id="rId3"/>
    <sheet name="Rahodi prema funkcijskoj klasif" sheetId="6" r:id="rId4"/>
    <sheet name="Račun financ.ekon.klas." sheetId="5" r:id="rId5"/>
    <sheet name="Posebni dio " sheetId="4" r:id="rId6"/>
  </sheets>
  <definedNames>
    <definedName name="_xlnm.Print_Area" localSheetId="5">'Posebni dio '!$A$1:$H$264</definedName>
    <definedName name="_xlnm.Print_Area" localSheetId="1">'Prihodi i rashodi prema ekon.kl'!$A$1:$H$104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4" l="1"/>
  <c r="F262" i="4"/>
  <c r="H262" i="4" s="1"/>
  <c r="H256" i="4"/>
  <c r="H250" i="4"/>
  <c r="H247" i="4"/>
  <c r="H245" i="4"/>
  <c r="H239" i="4"/>
  <c r="H236" i="4"/>
  <c r="H234" i="4"/>
  <c r="H231" i="4"/>
  <c r="H229" i="4"/>
  <c r="H223" i="4"/>
  <c r="H219" i="4"/>
  <c r="H220" i="4"/>
  <c r="H218" i="4"/>
  <c r="H217" i="4"/>
  <c r="H214" i="4"/>
  <c r="H204" i="4"/>
  <c r="H205" i="4"/>
  <c r="H206" i="4"/>
  <c r="H207" i="4"/>
  <c r="H208" i="4"/>
  <c r="H209" i="4"/>
  <c r="H210" i="4"/>
  <c r="H211" i="4"/>
  <c r="H203" i="4"/>
  <c r="H197" i="4"/>
  <c r="H196" i="4"/>
  <c r="H195" i="4"/>
  <c r="H194" i="4"/>
  <c r="H193" i="4"/>
  <c r="H192" i="4"/>
  <c r="H191" i="4"/>
  <c r="H189" i="4"/>
  <c r="H188" i="4"/>
  <c r="H187" i="4"/>
  <c r="H184" i="4"/>
  <c r="H179" i="4"/>
  <c r="H180" i="4"/>
  <c r="H181" i="4"/>
  <c r="H182" i="4"/>
  <c r="H167" i="4"/>
  <c r="H166" i="4"/>
  <c r="H165" i="4"/>
  <c r="H164" i="4"/>
  <c r="H160" i="4"/>
  <c r="H161" i="4"/>
  <c r="H162" i="4"/>
  <c r="H154" i="4"/>
  <c r="H144" i="4"/>
  <c r="H145" i="4"/>
  <c r="H146" i="4"/>
  <c r="H148" i="4"/>
  <c r="H140" i="4"/>
  <c r="H139" i="4"/>
  <c r="H138" i="4"/>
  <c r="H135" i="4"/>
  <c r="H134" i="4"/>
  <c r="H133" i="4"/>
  <c r="H132" i="4"/>
  <c r="H131" i="4"/>
  <c r="H130" i="4"/>
  <c r="H129" i="4"/>
  <c r="H127" i="4"/>
  <c r="H126" i="4"/>
  <c r="H125" i="4"/>
  <c r="H124" i="4"/>
  <c r="H123" i="4"/>
  <c r="H122" i="4"/>
  <c r="H121" i="4"/>
  <c r="H120" i="4"/>
  <c r="H119" i="4"/>
  <c r="H117" i="4"/>
  <c r="H116" i="4"/>
  <c r="H115" i="4"/>
  <c r="H114" i="4"/>
  <c r="H113" i="4"/>
  <c r="H112" i="4"/>
  <c r="H107" i="4"/>
  <c r="H108" i="4"/>
  <c r="H109" i="4"/>
  <c r="H110" i="4"/>
  <c r="H104" i="4"/>
  <c r="H102" i="4"/>
  <c r="H97" i="4"/>
  <c r="H98" i="4"/>
  <c r="H99" i="4"/>
  <c r="H100" i="4"/>
  <c r="H230" i="4"/>
  <c r="H89" i="4"/>
  <c r="H88" i="4"/>
  <c r="H84" i="4"/>
  <c r="H83" i="4"/>
  <c r="H79" i="4"/>
  <c r="H75" i="4"/>
  <c r="H74" i="4"/>
  <c r="H73" i="4"/>
  <c r="H67" i="4"/>
  <c r="H68" i="4"/>
  <c r="H69" i="4"/>
  <c r="H64" i="4"/>
  <c r="H65" i="4"/>
  <c r="H60" i="4"/>
  <c r="H56" i="4"/>
  <c r="H55" i="4"/>
  <c r="H53" i="4"/>
  <c r="H49" i="4"/>
  <c r="H48" i="4"/>
  <c r="H46" i="4"/>
  <c r="H41" i="4"/>
  <c r="H42" i="4"/>
  <c r="H32" i="4"/>
  <c r="H31" i="4"/>
  <c r="H30" i="4"/>
  <c r="H28" i="4"/>
  <c r="F261" i="4" l="1"/>
  <c r="H24" i="4"/>
  <c r="H23" i="4"/>
  <c r="H22" i="4"/>
  <c r="H20" i="4"/>
  <c r="H16" i="4"/>
  <c r="H10" i="4"/>
  <c r="D7" i="6" l="1"/>
  <c r="D8" i="6" s="1"/>
  <c r="J13" i="1"/>
  <c r="I13" i="1"/>
  <c r="H15" i="1"/>
  <c r="G15" i="1"/>
  <c r="F15" i="1"/>
  <c r="E8" i="6"/>
  <c r="H11" i="2"/>
  <c r="F11" i="2"/>
  <c r="E9" i="2"/>
  <c r="E7" i="6"/>
  <c r="D21" i="3"/>
  <c r="D30" i="3"/>
  <c r="D11" i="3" l="1"/>
  <c r="D175" i="3"/>
  <c r="D116" i="3"/>
  <c r="D126" i="3"/>
  <c r="F104" i="3"/>
  <c r="D104" i="3"/>
  <c r="E116" i="3"/>
  <c r="F116" i="3"/>
  <c r="G117" i="3"/>
  <c r="H117" i="3"/>
  <c r="H118" i="3"/>
  <c r="D58" i="3"/>
  <c r="G116" i="3" l="1"/>
  <c r="H116" i="3"/>
  <c r="G101" i="3"/>
  <c r="G232" i="4" l="1"/>
  <c r="F227" i="4"/>
  <c r="F232" i="4"/>
  <c r="H238" i="4"/>
  <c r="G237" i="4"/>
  <c r="F237" i="4"/>
  <c r="H235" i="4"/>
  <c r="G158" i="4"/>
  <c r="F158" i="4"/>
  <c r="H163" i="4"/>
  <c r="F34" i="4"/>
  <c r="G66" i="4"/>
  <c r="G63" i="4"/>
  <c r="H40" i="4"/>
  <c r="G39" i="4"/>
  <c r="F39" i="4"/>
  <c r="F7" i="6"/>
  <c r="H49" i="3"/>
  <c r="H55" i="3"/>
  <c r="F54" i="3"/>
  <c r="E54" i="3"/>
  <c r="F53" i="3"/>
  <c r="E53" i="3"/>
  <c r="F52" i="3"/>
  <c r="E52" i="3"/>
  <c r="F50" i="3"/>
  <c r="E50" i="3"/>
  <c r="F47" i="3"/>
  <c r="E47" i="3"/>
  <c r="F46" i="3"/>
  <c r="E46" i="3"/>
  <c r="E164" i="3"/>
  <c r="F164" i="3"/>
  <c r="H170" i="3"/>
  <c r="H169" i="3"/>
  <c r="H123" i="3"/>
  <c r="H122" i="3"/>
  <c r="H121" i="3"/>
  <c r="H120" i="3"/>
  <c r="H119" i="3"/>
  <c r="F58" i="3"/>
  <c r="F30" i="3"/>
  <c r="F22" i="3"/>
  <c r="F16" i="3"/>
  <c r="E93" i="2"/>
  <c r="H98" i="2"/>
  <c r="F93" i="2"/>
  <c r="D11" i="2"/>
  <c r="D6" i="5"/>
  <c r="F5" i="5"/>
  <c r="E5" i="5"/>
  <c r="D5" i="5"/>
  <c r="F5" i="6"/>
  <c r="F6" i="6"/>
  <c r="H6" i="6" s="1"/>
  <c r="E6" i="6"/>
  <c r="E5" i="6" s="1"/>
  <c r="D6" i="6"/>
  <c r="H237" i="4" l="1"/>
  <c r="F226" i="4"/>
  <c r="H5" i="6"/>
  <c r="G7" i="6"/>
  <c r="H7" i="6"/>
  <c r="F8" i="6"/>
  <c r="H39" i="4"/>
  <c r="D5" i="6"/>
  <c r="G5" i="6" s="1"/>
  <c r="G6" i="6"/>
  <c r="E45" i="3"/>
  <c r="F45" i="3"/>
  <c r="F33" i="4"/>
  <c r="D93" i="2"/>
  <c r="D28" i="2"/>
  <c r="E58" i="3"/>
  <c r="G181" i="3"/>
  <c r="F126" i="3"/>
  <c r="E126" i="3"/>
  <c r="D115" i="3"/>
  <c r="G106" i="3"/>
  <c r="G105" i="3"/>
  <c r="D45" i="3"/>
  <c r="E30" i="3"/>
  <c r="G31" i="3"/>
  <c r="H17" i="3"/>
  <c r="G14" i="3"/>
  <c r="G15" i="3"/>
  <c r="H8" i="6" l="1"/>
  <c r="G8" i="6"/>
  <c r="D57" i="3"/>
  <c r="E11" i="2"/>
  <c r="F171" i="3"/>
  <c r="F145" i="3"/>
  <c r="F124" i="3"/>
  <c r="F115" i="3" s="1"/>
  <c r="F57" i="3"/>
  <c r="E104" i="3"/>
  <c r="E57" i="3" s="1"/>
  <c r="E171" i="3"/>
  <c r="H174" i="3"/>
  <c r="H173" i="3"/>
  <c r="H172" i="3"/>
  <c r="E145" i="3"/>
  <c r="H158" i="3"/>
  <c r="H153" i="3"/>
  <c r="H152" i="3"/>
  <c r="H151" i="3"/>
  <c r="H148" i="3"/>
  <c r="H149" i="3"/>
  <c r="H146" i="3"/>
  <c r="H125" i="3"/>
  <c r="E124" i="3"/>
  <c r="E115" i="3" l="1"/>
  <c r="H115" i="3" s="1"/>
  <c r="H145" i="3"/>
  <c r="H124" i="3"/>
  <c r="H107" i="3"/>
  <c r="H34" i="3"/>
  <c r="E33" i="3"/>
  <c r="H33" i="3" s="1"/>
  <c r="H27" i="3"/>
  <c r="E26" i="3"/>
  <c r="H26" i="3" s="1"/>
  <c r="E22" i="3"/>
  <c r="H23" i="3"/>
  <c r="E16" i="3"/>
  <c r="H16" i="3" s="1"/>
  <c r="G115" i="3" l="1"/>
  <c r="H249" i="4"/>
  <c r="G248" i="4"/>
  <c r="F248" i="4"/>
  <c r="H246" i="4"/>
  <c r="H244" i="4"/>
  <c r="G243" i="4"/>
  <c r="F243" i="4"/>
  <c r="H213" i="4"/>
  <c r="G212" i="4"/>
  <c r="F212" i="4"/>
  <c r="G215" i="4"/>
  <c r="H222" i="4"/>
  <c r="G221" i="4"/>
  <c r="F221" i="4"/>
  <c r="H216" i="4"/>
  <c r="F215" i="4"/>
  <c r="G201" i="4"/>
  <c r="G200" i="4" s="1"/>
  <c r="F201" i="4"/>
  <c r="F200" i="4" s="1"/>
  <c r="H202" i="4"/>
  <c r="G227" i="4"/>
  <c r="H228" i="4"/>
  <c r="H233" i="4"/>
  <c r="H172" i="4"/>
  <c r="G171" i="4"/>
  <c r="G170" i="4" s="1"/>
  <c r="F171" i="4"/>
  <c r="F170" i="4" s="1"/>
  <c r="F177" i="4"/>
  <c r="G177" i="4"/>
  <c r="G142" i="4"/>
  <c r="G141" i="4" s="1"/>
  <c r="F142" i="4"/>
  <c r="F141" i="4" s="1"/>
  <c r="F86" i="4"/>
  <c r="F81" i="4"/>
  <c r="F77" i="4"/>
  <c r="F76" i="4" s="1"/>
  <c r="F71" i="4"/>
  <c r="F70" i="4" s="1"/>
  <c r="F62" i="4"/>
  <c r="F58" i="4"/>
  <c r="F57" i="4" s="1"/>
  <c r="F51" i="4"/>
  <c r="F44" i="4"/>
  <c r="F26" i="4"/>
  <c r="F25" i="4" s="1"/>
  <c r="F18" i="4"/>
  <c r="F17" i="4" s="1"/>
  <c r="G199" i="4" l="1"/>
  <c r="F199" i="4"/>
  <c r="G242" i="4"/>
  <c r="F242" i="4"/>
  <c r="F241" i="4" s="1"/>
  <c r="H248" i="4"/>
  <c r="H243" i="4"/>
  <c r="H200" i="4"/>
  <c r="H212" i="4"/>
  <c r="H221" i="4"/>
  <c r="H215" i="4"/>
  <c r="H232" i="4"/>
  <c r="H201" i="4"/>
  <c r="F225" i="4"/>
  <c r="H227" i="4"/>
  <c r="G226" i="4"/>
  <c r="G169" i="4"/>
  <c r="H171" i="4"/>
  <c r="F169" i="4"/>
  <c r="H170" i="4"/>
  <c r="H177" i="4"/>
  <c r="H242" i="4" l="1"/>
  <c r="G241" i="4"/>
  <c r="H241" i="4" s="1"/>
  <c r="H199" i="4"/>
  <c r="G225" i="4"/>
  <c r="H225" i="4" s="1"/>
  <c r="H226" i="4"/>
  <c r="H169" i="4"/>
  <c r="F39" i="3"/>
  <c r="E20" i="3"/>
  <c r="F74" i="2"/>
  <c r="F57" i="2"/>
  <c r="F28" i="2" l="1"/>
  <c r="G152" i="4" l="1"/>
  <c r="F152" i="4"/>
  <c r="H153" i="4"/>
  <c r="F157" i="4"/>
  <c r="F38" i="3"/>
  <c r="E39" i="3"/>
  <c r="E38" i="3" s="1"/>
  <c r="D39" i="3"/>
  <c r="D38" i="3" s="1"/>
  <c r="H46" i="3"/>
  <c r="H47" i="3"/>
  <c r="H48" i="3"/>
  <c r="H50" i="3"/>
  <c r="H51" i="3"/>
  <c r="H52" i="3"/>
  <c r="H53" i="3"/>
  <c r="H54" i="3"/>
  <c r="H59" i="3"/>
  <c r="H60" i="3"/>
  <c r="H61" i="3"/>
  <c r="H62" i="3"/>
  <c r="H63" i="3"/>
  <c r="H64" i="3"/>
  <c r="H65" i="3"/>
  <c r="H66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8" i="3"/>
  <c r="H100" i="3"/>
  <c r="H147" i="3"/>
  <c r="H150" i="3"/>
  <c r="H154" i="3"/>
  <c r="H155" i="3"/>
  <c r="H159" i="3"/>
  <c r="H160" i="3"/>
  <c r="H161" i="3"/>
  <c r="H127" i="3"/>
  <c r="H128" i="3"/>
  <c r="H129" i="3"/>
  <c r="H130" i="3"/>
  <c r="H131" i="3"/>
  <c r="H132" i="3"/>
  <c r="H133" i="3"/>
  <c r="H134" i="3"/>
  <c r="H135" i="3"/>
  <c r="H137" i="3"/>
  <c r="H138" i="3"/>
  <c r="H139" i="3"/>
  <c r="H140" i="3"/>
  <c r="H142" i="3"/>
  <c r="H165" i="3"/>
  <c r="H167" i="3"/>
  <c r="H168" i="3"/>
  <c r="H176" i="3"/>
  <c r="H177" i="3"/>
  <c r="H181" i="3"/>
  <c r="G47" i="3"/>
  <c r="G48" i="3"/>
  <c r="G59" i="3"/>
  <c r="G60" i="3"/>
  <c r="G61" i="3"/>
  <c r="G62" i="3"/>
  <c r="G63" i="3"/>
  <c r="G64" i="3"/>
  <c r="G65" i="3"/>
  <c r="G66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2" i="3"/>
  <c r="G93" i="3"/>
  <c r="G96" i="3"/>
  <c r="G99" i="3"/>
  <c r="G100" i="3"/>
  <c r="G127" i="3"/>
  <c r="G128" i="3"/>
  <c r="G129" i="3"/>
  <c r="G130" i="3"/>
  <c r="G131" i="3"/>
  <c r="G132" i="3"/>
  <c r="G133" i="3"/>
  <c r="G135" i="3"/>
  <c r="G136" i="3"/>
  <c r="G138" i="3"/>
  <c r="G140" i="3"/>
  <c r="G141" i="3"/>
  <c r="G142" i="3"/>
  <c r="G165" i="3"/>
  <c r="G167" i="3"/>
  <c r="G168" i="3"/>
  <c r="G40" i="3"/>
  <c r="H40" i="3"/>
  <c r="H41" i="3"/>
  <c r="E11" i="3"/>
  <c r="E10" i="3" s="1"/>
  <c r="H152" i="4" l="1"/>
  <c r="H158" i="4"/>
  <c r="G157" i="4"/>
  <c r="H255" i="4"/>
  <c r="H9" i="4"/>
  <c r="H15" i="4"/>
  <c r="H19" i="4"/>
  <c r="H21" i="4"/>
  <c r="H27" i="4"/>
  <c r="H29" i="4"/>
  <c r="H35" i="4"/>
  <c r="H45" i="4"/>
  <c r="H47" i="4"/>
  <c r="H52" i="4"/>
  <c r="H54" i="4"/>
  <c r="H59" i="4"/>
  <c r="H63" i="4"/>
  <c r="H66" i="4"/>
  <c r="H72" i="4"/>
  <c r="H78" i="4"/>
  <c r="H82" i="4"/>
  <c r="H87" i="4"/>
  <c r="H96" i="4"/>
  <c r="H101" i="4"/>
  <c r="H103" i="4"/>
  <c r="H106" i="4"/>
  <c r="H111" i="4"/>
  <c r="H118" i="4"/>
  <c r="H128" i="4"/>
  <c r="H137" i="4"/>
  <c r="H143" i="4"/>
  <c r="H159" i="4"/>
  <c r="H178" i="4"/>
  <c r="H183" i="4"/>
  <c r="H186" i="4"/>
  <c r="H190" i="4"/>
  <c r="H264" i="4"/>
  <c r="G151" i="4"/>
  <c r="G150" i="4" s="1"/>
  <c r="G254" i="4"/>
  <c r="G252" i="4" s="1"/>
  <c r="G261" i="4"/>
  <c r="G260" i="4" s="1"/>
  <c r="G185" i="4"/>
  <c r="G176" i="4" s="1"/>
  <c r="G156" i="4"/>
  <c r="F11" i="3"/>
  <c r="F10" i="3" s="1"/>
  <c r="G136" i="4"/>
  <c r="G105" i="4"/>
  <c r="G14" i="4"/>
  <c r="G13" i="4" s="1"/>
  <c r="H13" i="4" s="1"/>
  <c r="G18" i="4"/>
  <c r="G17" i="4" s="1"/>
  <c r="H17" i="4" s="1"/>
  <c r="G26" i="4"/>
  <c r="G25" i="4" s="1"/>
  <c r="H25" i="4" s="1"/>
  <c r="G34" i="4"/>
  <c r="G44" i="4"/>
  <c r="G43" i="4" s="1"/>
  <c r="G51" i="4"/>
  <c r="G50" i="4" s="1"/>
  <c r="G58" i="4"/>
  <c r="G57" i="4" s="1"/>
  <c r="H57" i="4" s="1"/>
  <c r="G62" i="4"/>
  <c r="G61" i="4" s="1"/>
  <c r="G71" i="4"/>
  <c r="G70" i="4" s="1"/>
  <c r="H70" i="4" s="1"/>
  <c r="G77" i="4"/>
  <c r="G76" i="4" s="1"/>
  <c r="H76" i="4" s="1"/>
  <c r="G81" i="4"/>
  <c r="G80" i="4" s="1"/>
  <c r="G86" i="4"/>
  <c r="G85" i="4" s="1"/>
  <c r="F43" i="4"/>
  <c r="F50" i="4"/>
  <c r="F61" i="4"/>
  <c r="F80" i="4"/>
  <c r="F85" i="4"/>
  <c r="F95" i="4"/>
  <c r="F105" i="4"/>
  <c r="F136" i="4"/>
  <c r="F151" i="4"/>
  <c r="F150" i="4" s="1"/>
  <c r="F156" i="4"/>
  <c r="F185" i="4"/>
  <c r="F176" i="4" s="1"/>
  <c r="F175" i="4" s="1"/>
  <c r="F260" i="4"/>
  <c r="F259" i="4" s="1"/>
  <c r="F258" i="4" s="1"/>
  <c r="F254" i="4"/>
  <c r="F252" i="4" s="1"/>
  <c r="F94" i="4" l="1"/>
  <c r="F93" i="4" s="1"/>
  <c r="F92" i="4" s="1"/>
  <c r="F91" i="4" s="1"/>
  <c r="F12" i="4"/>
  <c r="G33" i="4"/>
  <c r="H33" i="4" s="1"/>
  <c r="G175" i="4"/>
  <c r="H175" i="4" s="1"/>
  <c r="H176" i="4"/>
  <c r="H43" i="4"/>
  <c r="H61" i="4"/>
  <c r="H50" i="4"/>
  <c r="H252" i="4"/>
  <c r="H80" i="4"/>
  <c r="H85" i="4"/>
  <c r="H156" i="4"/>
  <c r="H26" i="4"/>
  <c r="H95" i="4"/>
  <c r="H151" i="4"/>
  <c r="H105" i="4"/>
  <c r="H136" i="4"/>
  <c r="H62" i="4"/>
  <c r="H260" i="4"/>
  <c r="G259" i="4"/>
  <c r="G253" i="4"/>
  <c r="H254" i="4"/>
  <c r="H142" i="4"/>
  <c r="H86" i="4"/>
  <c r="H58" i="4"/>
  <c r="H44" i="4"/>
  <c r="H71" i="4"/>
  <c r="H261" i="4"/>
  <c r="H81" i="4"/>
  <c r="H34" i="4"/>
  <c r="H18" i="4"/>
  <c r="H185" i="4"/>
  <c r="H51" i="4"/>
  <c r="H77" i="4"/>
  <c r="H14" i="4"/>
  <c r="G94" i="4"/>
  <c r="F253" i="4"/>
  <c r="F5" i="4" l="1"/>
  <c r="G12" i="4"/>
  <c r="H12" i="4" s="1"/>
  <c r="H259" i="4"/>
  <c r="G258" i="4"/>
  <c r="H150" i="4"/>
  <c r="H94" i="4"/>
  <c r="H141" i="4"/>
  <c r="H253" i="4"/>
  <c r="G93" i="4"/>
  <c r="G92" i="4" s="1"/>
  <c r="G91" i="4" l="1"/>
  <c r="H258" i="4"/>
  <c r="H93" i="4"/>
  <c r="H157" i="4"/>
  <c r="F180" i="3"/>
  <c r="G52" i="3"/>
  <c r="G50" i="3"/>
  <c r="D180" i="3"/>
  <c r="D179" i="3" s="1"/>
  <c r="D164" i="3"/>
  <c r="D163" i="3" s="1"/>
  <c r="F179" i="3" l="1"/>
  <c r="G179" i="3" s="1"/>
  <c r="G180" i="3"/>
  <c r="D44" i="3"/>
  <c r="D43" i="3" s="1"/>
  <c r="G13" i="3"/>
  <c r="F175" i="3"/>
  <c r="F163" i="3" s="1"/>
  <c r="G58" i="3"/>
  <c r="G164" i="3" l="1"/>
  <c r="G38" i="3"/>
  <c r="F44" i="3"/>
  <c r="G45" i="3"/>
  <c r="G126" i="3"/>
  <c r="E44" i="3"/>
  <c r="H21" i="3"/>
  <c r="H25" i="3"/>
  <c r="G21" i="3"/>
  <c r="G25" i="3"/>
  <c r="H12" i="3"/>
  <c r="H7" i="3"/>
  <c r="H8" i="3"/>
  <c r="G7" i="3"/>
  <c r="G12" i="3"/>
  <c r="F35" i="3"/>
  <c r="F29" i="3" s="1"/>
  <c r="E175" i="3"/>
  <c r="E180" i="3"/>
  <c r="H39" i="3"/>
  <c r="H36" i="3"/>
  <c r="E35" i="3"/>
  <c r="D35" i="3"/>
  <c r="D29" i="3" s="1"/>
  <c r="H31" i="3"/>
  <c r="F43" i="3" l="1"/>
  <c r="G43" i="3" s="1"/>
  <c r="E29" i="3"/>
  <c r="H164" i="3"/>
  <c r="E163" i="3"/>
  <c r="H163" i="3" s="1"/>
  <c r="H175" i="3"/>
  <c r="H171" i="3"/>
  <c r="H180" i="3"/>
  <c r="E179" i="3"/>
  <c r="H179" i="3" s="1"/>
  <c r="G163" i="3"/>
  <c r="G57" i="3"/>
  <c r="H45" i="3"/>
  <c r="G44" i="3"/>
  <c r="H44" i="3"/>
  <c r="H58" i="3"/>
  <c r="G30" i="3"/>
  <c r="H35" i="3"/>
  <c r="H38" i="3"/>
  <c r="G29" i="3"/>
  <c r="H30" i="3"/>
  <c r="H91" i="4" l="1"/>
  <c r="H92" i="4"/>
  <c r="H29" i="3"/>
  <c r="H91" i="2" l="1"/>
  <c r="H94" i="2"/>
  <c r="H96" i="2"/>
  <c r="H97" i="2"/>
  <c r="H104" i="2"/>
  <c r="H76" i="2"/>
  <c r="H77" i="2"/>
  <c r="H78" i="2"/>
  <c r="H79" i="2"/>
  <c r="H80" i="2"/>
  <c r="H81" i="2"/>
  <c r="H84" i="2"/>
  <c r="H85" i="2"/>
  <c r="H86" i="2"/>
  <c r="H55" i="2"/>
  <c r="H56" i="2"/>
  <c r="H58" i="2"/>
  <c r="H59" i="2"/>
  <c r="H60" i="2"/>
  <c r="H61" i="2"/>
  <c r="H62" i="2"/>
  <c r="H63" i="2"/>
  <c r="H65" i="2"/>
  <c r="H66" i="2"/>
  <c r="H67" i="2"/>
  <c r="H68" i="2"/>
  <c r="H69" i="2"/>
  <c r="H70" i="2"/>
  <c r="H71" i="2"/>
  <c r="H72" i="2"/>
  <c r="H73" i="2"/>
  <c r="H75" i="2"/>
  <c r="H54" i="2"/>
  <c r="H41" i="2"/>
  <c r="H42" i="2"/>
  <c r="H43" i="2"/>
  <c r="H44" i="2"/>
  <c r="H46" i="2"/>
  <c r="H48" i="2"/>
  <c r="H53" i="2"/>
  <c r="H14" i="2"/>
  <c r="H20" i="2"/>
  <c r="H23" i="2"/>
  <c r="H26" i="2"/>
  <c r="H27" i="2"/>
  <c r="H29" i="2"/>
  <c r="H35" i="2"/>
  <c r="E100" i="2"/>
  <c r="E103" i="2"/>
  <c r="E102" i="2" s="1"/>
  <c r="E90" i="2"/>
  <c r="E89" i="2" s="1"/>
  <c r="E52" i="2"/>
  <c r="E40" i="2"/>
  <c r="H126" i="3" l="1"/>
  <c r="E43" i="3"/>
  <c r="H57" i="3"/>
  <c r="H104" i="3"/>
  <c r="E92" i="2"/>
  <c r="E88" i="2" s="1"/>
  <c r="H43" i="3" l="1"/>
  <c r="E82" i="2"/>
  <c r="E83" i="2"/>
  <c r="E74" i="2"/>
  <c r="E64" i="2"/>
  <c r="E57" i="2"/>
  <c r="E51" i="2" l="1"/>
  <c r="E47" i="2" l="1"/>
  <c r="E45" i="2"/>
  <c r="E39" i="2" l="1"/>
  <c r="E38" i="2" s="1"/>
  <c r="E37" i="2" s="1"/>
  <c r="G8" i="4"/>
  <c r="F24" i="3"/>
  <c r="D24" i="3"/>
  <c r="D20" i="3"/>
  <c r="F20" i="3"/>
  <c r="E24" i="3"/>
  <c r="E19" i="3" s="1"/>
  <c r="E34" i="2"/>
  <c r="E33" i="2" s="1"/>
  <c r="E32" i="2" s="1"/>
  <c r="E30" i="2"/>
  <c r="E25" i="2"/>
  <c r="E22" i="2"/>
  <c r="E21" i="2" s="1"/>
  <c r="E16" i="2"/>
  <c r="E15" i="2" s="1"/>
  <c r="E13" i="2"/>
  <c r="E8" i="2" s="1"/>
  <c r="E19" i="2"/>
  <c r="E18" i="2" s="1"/>
  <c r="E28" i="2"/>
  <c r="D13" i="2"/>
  <c r="D8" i="2" s="1"/>
  <c r="F103" i="2"/>
  <c r="H103" i="2" s="1"/>
  <c r="D103" i="2"/>
  <c r="D102" i="2" s="1"/>
  <c r="F100" i="2"/>
  <c r="D100" i="2"/>
  <c r="G94" i="2"/>
  <c r="G97" i="2"/>
  <c r="G98" i="2"/>
  <c r="D90" i="2"/>
  <c r="D89" i="2" s="1"/>
  <c r="H93" i="2"/>
  <c r="F90" i="2"/>
  <c r="H90" i="2" s="1"/>
  <c r="G84" i="2"/>
  <c r="F83" i="2"/>
  <c r="D83" i="2"/>
  <c r="D82" i="2" s="1"/>
  <c r="G75" i="2"/>
  <c r="G76" i="2"/>
  <c r="G77" i="2"/>
  <c r="G78" i="2"/>
  <c r="G79" i="2"/>
  <c r="G81" i="2"/>
  <c r="H74" i="2"/>
  <c r="D74" i="2"/>
  <c r="F64" i="2"/>
  <c r="H64" i="2" s="1"/>
  <c r="D64" i="2"/>
  <c r="G65" i="2"/>
  <c r="G66" i="2"/>
  <c r="G67" i="2"/>
  <c r="G68" i="2"/>
  <c r="G69" i="2"/>
  <c r="G70" i="2"/>
  <c r="G71" i="2"/>
  <c r="G72" i="2"/>
  <c r="G73" i="2"/>
  <c r="G58" i="2"/>
  <c r="G59" i="2"/>
  <c r="G60" i="2"/>
  <c r="G61" i="2"/>
  <c r="G62" i="2"/>
  <c r="G63" i="2"/>
  <c r="D57" i="2"/>
  <c r="G55" i="2"/>
  <c r="G56" i="2"/>
  <c r="G54" i="2"/>
  <c r="G53" i="2"/>
  <c r="G41" i="2"/>
  <c r="G42" i="2"/>
  <c r="G43" i="2"/>
  <c r="G44" i="2"/>
  <c r="G46" i="2"/>
  <c r="G48" i="2"/>
  <c r="F52" i="2"/>
  <c r="D52" i="2"/>
  <c r="F47" i="2"/>
  <c r="H47" i="2" s="1"/>
  <c r="F45" i="2"/>
  <c r="F40" i="2"/>
  <c r="H40" i="2" s="1"/>
  <c r="D47" i="2"/>
  <c r="D45" i="2"/>
  <c r="D40" i="2"/>
  <c r="G35" i="2"/>
  <c r="F34" i="2"/>
  <c r="D34" i="2"/>
  <c r="D33" i="2" s="1"/>
  <c r="D32" i="2" s="1"/>
  <c r="G31" i="2"/>
  <c r="F30" i="2"/>
  <c r="D30" i="2"/>
  <c r="G29" i="2"/>
  <c r="G26" i="2"/>
  <c r="F25" i="2"/>
  <c r="D25" i="2"/>
  <c r="D24" i="2" s="1"/>
  <c r="G23" i="2"/>
  <c r="F22" i="2"/>
  <c r="H22" i="2" s="1"/>
  <c r="D22" i="2"/>
  <c r="D21" i="2" s="1"/>
  <c r="G20" i="2"/>
  <c r="G17" i="2"/>
  <c r="H18" i="1"/>
  <c r="F18" i="1"/>
  <c r="J14" i="1"/>
  <c r="J16" i="1"/>
  <c r="J17" i="1"/>
  <c r="I16" i="1"/>
  <c r="I14" i="1"/>
  <c r="I17" i="1"/>
  <c r="D19" i="3" l="1"/>
  <c r="F19" i="3"/>
  <c r="F19" i="1"/>
  <c r="I18" i="1"/>
  <c r="I15" i="1"/>
  <c r="H22" i="3"/>
  <c r="H52" i="2"/>
  <c r="F51" i="2"/>
  <c r="H25" i="2"/>
  <c r="F24" i="2"/>
  <c r="H19" i="1"/>
  <c r="H28" i="1" s="1"/>
  <c r="G7" i="4"/>
  <c r="H8" i="4"/>
  <c r="D51" i="2"/>
  <c r="D92" i="2"/>
  <c r="D88" i="2" s="1"/>
  <c r="E24" i="2"/>
  <c r="E7" i="2" s="1"/>
  <c r="E6" i="2" s="1"/>
  <c r="G83" i="2"/>
  <c r="H83" i="2"/>
  <c r="F21" i="2"/>
  <c r="H21" i="2" s="1"/>
  <c r="G28" i="2"/>
  <c r="H28" i="2"/>
  <c r="F33" i="2"/>
  <c r="H33" i="2" s="1"/>
  <c r="H34" i="2"/>
  <c r="G45" i="2"/>
  <c r="H45" i="2"/>
  <c r="G57" i="2"/>
  <c r="H57" i="2"/>
  <c r="G64" i="2"/>
  <c r="F82" i="2"/>
  <c r="F89" i="2"/>
  <c r="G93" i="2"/>
  <c r="F102" i="2"/>
  <c r="F92" i="2"/>
  <c r="H24" i="3"/>
  <c r="G24" i="3"/>
  <c r="H20" i="3"/>
  <c r="G20" i="3"/>
  <c r="G40" i="2"/>
  <c r="G47" i="2"/>
  <c r="G52" i="2"/>
  <c r="G74" i="2"/>
  <c r="G30" i="2"/>
  <c r="D39" i="2"/>
  <c r="F39" i="2"/>
  <c r="G25" i="2"/>
  <c r="G34" i="2"/>
  <c r="G22" i="2"/>
  <c r="D38" i="2" l="1"/>
  <c r="D37" i="2" s="1"/>
  <c r="F38" i="2"/>
  <c r="F88" i="2"/>
  <c r="I19" i="1"/>
  <c r="G6" i="4"/>
  <c r="G5" i="4" s="1"/>
  <c r="H7" i="4"/>
  <c r="G33" i="2"/>
  <c r="H24" i="2"/>
  <c r="G21" i="2"/>
  <c r="F32" i="2"/>
  <c r="H92" i="2"/>
  <c r="G92" i="2"/>
  <c r="H102" i="2"/>
  <c r="H51" i="2"/>
  <c r="G51" i="2"/>
  <c r="G82" i="2"/>
  <c r="H82" i="2"/>
  <c r="G39" i="2"/>
  <c r="H39" i="2"/>
  <c r="G24" i="2"/>
  <c r="H89" i="2"/>
  <c r="G19" i="3"/>
  <c r="H19" i="3"/>
  <c r="G32" i="2" l="1"/>
  <c r="F37" i="2"/>
  <c r="H37" i="2" s="1"/>
  <c r="H88" i="2"/>
  <c r="G88" i="2"/>
  <c r="H5" i="4"/>
  <c r="H6" i="4"/>
  <c r="H32" i="2"/>
  <c r="H38" i="2"/>
  <c r="G38" i="2"/>
  <c r="F19" i="2"/>
  <c r="H19" i="2" s="1"/>
  <c r="D19" i="2"/>
  <c r="D18" i="2" s="1"/>
  <c r="F16" i="2"/>
  <c r="D16" i="2"/>
  <c r="D15" i="2" s="1"/>
  <c r="F13" i="2"/>
  <c r="F8" i="2" s="1"/>
  <c r="D7" i="2" l="1"/>
  <c r="D6" i="2" s="1"/>
  <c r="G37" i="2"/>
  <c r="H13" i="2"/>
  <c r="G16" i="2"/>
  <c r="G19" i="2"/>
  <c r="F15" i="2"/>
  <c r="G15" i="2" s="1"/>
  <c r="F18" i="2"/>
  <c r="E8" i="5"/>
  <c r="D9" i="5"/>
  <c r="D8" i="5" s="1"/>
  <c r="F8" i="5"/>
  <c r="D10" i="3"/>
  <c r="E6" i="3"/>
  <c r="E5" i="3" s="1"/>
  <c r="E4" i="3" s="1"/>
  <c r="F6" i="3"/>
  <c r="D6" i="3"/>
  <c r="D5" i="3" s="1"/>
  <c r="D4" i="3" s="1"/>
  <c r="F7" i="2" l="1"/>
  <c r="F6" i="2" s="1"/>
  <c r="G18" i="2"/>
  <c r="H18" i="2"/>
  <c r="H8" i="2"/>
  <c r="G8" i="2"/>
  <c r="H11" i="3"/>
  <c r="G11" i="3"/>
  <c r="F5" i="3"/>
  <c r="H6" i="3"/>
  <c r="G6" i="3"/>
  <c r="G18" i="1"/>
  <c r="J18" i="1" s="1"/>
  <c r="G6" i="2" l="1"/>
  <c r="H6" i="2"/>
  <c r="J15" i="1"/>
  <c r="G19" i="1"/>
  <c r="J19" i="1" s="1"/>
  <c r="F4" i="3"/>
  <c r="H7" i="2"/>
  <c r="G7" i="2"/>
  <c r="G5" i="3"/>
  <c r="H5" i="3"/>
  <c r="H10" i="3"/>
  <c r="G10" i="3"/>
  <c r="H4" i="3" l="1"/>
  <c r="G4" i="3"/>
</calcChain>
</file>

<file path=xl/sharedStrings.xml><?xml version="1.0" encoding="utf-8"?>
<sst xmlns="http://schemas.openxmlformats.org/spreadsheetml/2006/main" count="848" uniqueCount="286">
  <si>
    <t>I. OPĆI DIO</t>
  </si>
  <si>
    <t>PRIHODI POSLOVANJA</t>
  </si>
  <si>
    <t>RASHODI ZA NABAVU NEFINANCIJSKE IMOVINE</t>
  </si>
  <si>
    <t>RAZLIKA - VIŠAK / MANJAK</t>
  </si>
  <si>
    <t>IZDACI ZA FINANCIJSKU IMOVINU I OTPLATE ZAJMOVA</t>
  </si>
  <si>
    <t>INDEKS</t>
  </si>
  <si>
    <t>5=4/2*100</t>
  </si>
  <si>
    <t>6=4/3*100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</si>
  <si>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</si>
  <si>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</si>
  <si>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</si>
  <si>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</si>
  <si>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</si>
  <si>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Višak/manjak prihoda</t>
  </si>
  <si>
    <t>Prijevozna sredstva u cestovnom prometu</t>
  </si>
  <si>
    <t>RASHODI POSLOVANJA</t>
  </si>
  <si>
    <t>Rashodi za zaposlene</t>
  </si>
  <si>
    <t>311</t>
  </si>
  <si>
    <t>Plaće</t>
  </si>
  <si>
    <t>3111</t>
  </si>
  <si>
    <t>Plaće za redovan rad</t>
  </si>
  <si>
    <t>Plaće u naravi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</si>
  <si>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</si>
  <si>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</si>
  <si>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</si>
  <si>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</si>
  <si>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</si>
  <si>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</si>
  <si>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</si>
  <si>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</si>
  <si>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</si>
  <si>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</si>
  <si>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</si>
  <si>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</si>
  <si>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</si>
  <si>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</si>
  <si>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</si>
  <si>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</si>
  <si>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</si>
  <si>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</si>
  <si>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</si>
  <si>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</si>
  <si>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</si>
  <si>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</si>
  <si>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Materijal i dijelovi za tekuće i investicijsko održavanje</t>
  </si>
  <si>
    <t>3225</t>
  </si>
  <si>
    <t>Sitni inventar i auto gume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</si>
  <si>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</si>
  <si>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</si>
  <si>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</si>
  <si>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</si>
  <si>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</si>
  <si>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</si>
  <si>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</si>
  <si>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</si>
  <si>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</si>
  <si>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</si>
  <si>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</si>
  <si>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</si>
  <si>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</si>
  <si>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</si>
  <si>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</si>
  <si>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</si>
  <si>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</si>
  <si>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</si>
  <si>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</si>
  <si>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</si>
  <si>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</si>
  <si>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</si>
  <si>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sl.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</si>
  <si>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</si>
  <si>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</si>
  <si>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</si>
  <si>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</si>
  <si>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</si>
  <si>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</si>
  <si>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</si>
  <si>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</si>
  <si>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</si>
  <si>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</si>
  <si>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</si>
  <si>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</si>
  <si>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</si>
  <si>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</si>
  <si>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</si>
  <si>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</si>
  <si>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</si>
  <si>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</si>
  <si>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</si>
  <si>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</si>
  <si>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</si>
  <si>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</si>
  <si>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</si>
  <si>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</si>
  <si>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</si>
  <si>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Oprema za održavanje i zaštitu</t>
  </si>
  <si>
    <t>Instrumenti, uređaji i strojevi</t>
  </si>
  <si>
    <t>Rashodi za dodatna ulaganja na nefinancijskoj imovini</t>
  </si>
  <si>
    <t>Prihodi od prodaje proizvoda i robe te pruženih usluga i prihodi od donacija</t>
  </si>
  <si>
    <t>661</t>
  </si>
  <si>
    <t>Prihodi od prodaje proizvoda i robe te pruženih usluga</t>
  </si>
  <si>
    <t>Prihodi od pruženih usluga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</si>
  <si>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</si>
  <si>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</si>
  <si>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</si>
  <si>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od HZZO-a na temelju ugovornih obveza</t>
  </si>
  <si>
    <t>Plaće za posebne uvjete rada</t>
  </si>
  <si>
    <t>3214</t>
  </si>
  <si>
    <t>Ostale naknade troškova zaposlenima</t>
  </si>
  <si>
    <t>3222</t>
  </si>
  <si>
    <t>Materijal i sirovine</t>
  </si>
  <si>
    <r>
      <t xml:space="preserve">Rashodi za nabavu neproizvedene </t>
    </r>
    <r>
      <rPr>
        <b/>
        <sz val="10"/>
        <rFont val="Arial"/>
        <family val="2"/>
        <charset val="238"/>
      </rPr>
      <t>dugotrajne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imovine</t>
    </r>
  </si>
  <si>
    <t>4124</t>
  </si>
  <si>
    <t>Ostala prava</t>
  </si>
  <si>
    <t>412</t>
  </si>
  <si>
    <t>Nematerijalna imovina</t>
  </si>
  <si>
    <t>Prijevozna sredstva</t>
  </si>
  <si>
    <t>4231</t>
  </si>
  <si>
    <t>4521</t>
  </si>
  <si>
    <t>Dodatna ulaganja na postrojenjima i opremi</t>
  </si>
  <si>
    <t>OPĆI PRIHODI I PRIMICI</t>
  </si>
  <si>
    <t>Opći prihodi i primici</t>
  </si>
  <si>
    <t>PRIHODI OD PRODAJE ILI ZAMJENE NEFINANCIJSKE IMOVINE I NAKNADE S NASLOVA OSIGURANJA</t>
  </si>
  <si>
    <t xml:space="preserve">UKUPNO PRIHODI </t>
  </si>
  <si>
    <t>PRIHODI ZA POSEBNE NAMJENE-HZZO</t>
  </si>
  <si>
    <t>4.A.</t>
  </si>
  <si>
    <t>PRIHODI ZA POSEBNE NAMJENE- OSTALO (USTANOVE U ZDRAVSTVU)</t>
  </si>
  <si>
    <t>Prihodi za posebne namjene - ostalo (ustanove u zdravstvu)</t>
  </si>
  <si>
    <t>4.I.</t>
  </si>
  <si>
    <t>PRIHODI ZA POSEBNE NAMJENE- HZZO</t>
  </si>
  <si>
    <t>PRIHODI ZA POSEBNE NAMJENE - HZZO</t>
  </si>
  <si>
    <t>VLASTITI PRIHODI</t>
  </si>
  <si>
    <t>3.1.</t>
  </si>
  <si>
    <t>Vlastiti prihodi - ustanove u zdravstvu</t>
  </si>
  <si>
    <t>7.2.</t>
  </si>
  <si>
    <t>UKUPNO RASHODI</t>
  </si>
  <si>
    <t>Ostali nespomenuti prihodi</t>
  </si>
  <si>
    <t>Medicinska i laboratorijska oprema</t>
  </si>
  <si>
    <t>3.5.</t>
  </si>
  <si>
    <t>VLASTITI PRIHODI- PRENESNI VIŠAK PRIHODA- USTANOVE U ZDRAVST</t>
  </si>
  <si>
    <t>4224</t>
  </si>
  <si>
    <t>4225</t>
  </si>
  <si>
    <t>3112</t>
  </si>
  <si>
    <t>3113</t>
  </si>
  <si>
    <t>3114</t>
  </si>
  <si>
    <t>3236</t>
  </si>
  <si>
    <t>3238</t>
  </si>
  <si>
    <t>Plaće za prekovremeni rad</t>
  </si>
  <si>
    <t>1002</t>
  </si>
  <si>
    <t>KAPITALNA ULAGANJA U ZDRAVSTVU</t>
  </si>
  <si>
    <t>K100001</t>
  </si>
  <si>
    <t>IZGRADNJA I OPREMANJE ZDRAVSTVENIH USTANOVA</t>
  </si>
  <si>
    <t>Rashodi  za nabavu proizvedene dugotrajne imovine</t>
  </si>
  <si>
    <t>1017</t>
  </si>
  <si>
    <t>JAVNOZDRAVSTVENI PRIORITETI I PREVENCIJA BOLESTI</t>
  </si>
  <si>
    <t>A100001</t>
  </si>
  <si>
    <t>DDD MJERE - PROMICANJE I INFORMIRANJE</t>
  </si>
  <si>
    <t>Rashodi poslovanja</t>
  </si>
  <si>
    <t>A100002</t>
  </si>
  <si>
    <t>PROGRAM ZAŠTITE MENTALNOG ZDRAVLJA</t>
  </si>
  <si>
    <t>A100003</t>
  </si>
  <si>
    <t>PROGRAM PREVENCIJE PUŠENJA</t>
  </si>
  <si>
    <t>A100004</t>
  </si>
  <si>
    <t>PROMICANJE TJELESNE AKTIVNOSTI I PREVENCIJE PRETILOSTI</t>
  </si>
  <si>
    <t>A100005</t>
  </si>
  <si>
    <t>PROGRAM RANOG OTKRIVANJA ŠEĆERNE BOLESTI</t>
  </si>
  <si>
    <t>A100006</t>
  </si>
  <si>
    <t>PROGRAM PREVENCIJE SPOLNO PRENOSIVIH BOLESTI U OSNOVNIM I SREDNJIM ŠKOLAMA</t>
  </si>
  <si>
    <t>A100007</t>
  </si>
  <si>
    <t>MJERENJE KONCENTRACIJE PELUDI AMBROZIJE U ZRAKU</t>
  </si>
  <si>
    <t>A100008</t>
  </si>
  <si>
    <t>PROGRAM IZVANBOLNIČKOG LIJEČENJA OVISNOSTI</t>
  </si>
  <si>
    <t>A100012</t>
  </si>
  <si>
    <t>NACIONALNI PROGRAM PREVENCIJE RAKA DOJKE</t>
  </si>
  <si>
    <t>A100015</t>
  </si>
  <si>
    <t>SAVJETOVALIŠTE ZA CIJEPLJENJE</t>
  </si>
  <si>
    <t>A100016</t>
  </si>
  <si>
    <t>PROGRAM „RAZUMNO S ANTIBIOTICIMA“</t>
  </si>
  <si>
    <t>A100017</t>
  </si>
  <si>
    <t>PROGRAM "POMOZI DA"</t>
  </si>
  <si>
    <t>1003</t>
  </si>
  <si>
    <t>PROGRAM REDOVNE DJELATNOSTI- JAVNO ZDRAVSTVENA ZAŠTITA</t>
  </si>
  <si>
    <t>PRIMARNA ZDRAVSTVENA ZAŠTITA</t>
  </si>
  <si>
    <t>Plaće (bruto)</t>
  </si>
  <si>
    <t>Nakande troškova zaposlenima</t>
  </si>
  <si>
    <t>Finanacijski rashodi</t>
  </si>
  <si>
    <t>Rashodi za nabavu nefinancijske imovine</t>
  </si>
  <si>
    <t>VLASTITI PRIHODI -PRENESENI VIŠAK PRIHODA (USTANOVE U ZDRAVSTVU)</t>
  </si>
  <si>
    <t>PRIHODI OD NEF.  IMOV. I NADOK. ŠTETA S OSNO. OSIG.- U. U ZD</t>
  </si>
  <si>
    <t>BROJČANA OZNAKA I NAZIV</t>
  </si>
  <si>
    <t>4(3/2*100)</t>
  </si>
  <si>
    <t>UKUPNO PRIHODI</t>
  </si>
  <si>
    <t xml:space="preserve">Prihodi od prodaje proizvedene dugotrajne imovine </t>
  </si>
  <si>
    <t>Prihodi iz  nadležnog proračuna za financiranje rashoda poslovanja</t>
  </si>
  <si>
    <t>Prihodi iz nadležnog proračuna za financiranje rashoda za nabavu nefinancijske imovine</t>
  </si>
  <si>
    <t>Izdaci za otplatu glavnice primljenih kredita i zajmova</t>
  </si>
  <si>
    <t xml:space="preserve">Pomoći iz inozemstva i od subjekata unutar općeg proračuna </t>
  </si>
  <si>
    <t>Pomoći proračunskim korisnicima iz proračuna koji im nije nadležan</t>
  </si>
  <si>
    <t>Tekuće pomoći proračunskim korisnicima iz proračuna koji im nije nadležan</t>
  </si>
  <si>
    <t xml:space="preserve">Prihodi od imovine </t>
  </si>
  <si>
    <t xml:space="preserve">Prihodi od financijske imovine </t>
  </si>
  <si>
    <t>Kamate na oročena sredstva i depozite po viđenju</t>
  </si>
  <si>
    <t>Kazne, upravne mjere i ostali prihodi</t>
  </si>
  <si>
    <t>Ostali prihodi</t>
  </si>
  <si>
    <t xml:space="preserve">Prihodi od prodaje prijevoznih sredstava </t>
  </si>
  <si>
    <t xml:space="preserve">Pomoći od međunarodnih organizacija te institucija i tijela EU </t>
  </si>
  <si>
    <t>POMOĆI</t>
  </si>
  <si>
    <t>5.H</t>
  </si>
  <si>
    <t>Pomoći ustanove u zdravstvu</t>
  </si>
  <si>
    <t>Tekuće pomoći  proračunskim korisnicima  iz proračuna koji im nije nadležan</t>
  </si>
  <si>
    <t>5.Y</t>
  </si>
  <si>
    <t>EU pomoći</t>
  </si>
  <si>
    <t>Tekuće pomoći od institucija i tijela EU</t>
  </si>
  <si>
    <t>Prihodi od nefinancisjke imovine i nadoknade šteta s osnove osiguranja (ustanove u zdravsvu)</t>
  </si>
  <si>
    <t>5.H.</t>
  </si>
  <si>
    <t>Prihodi od nefinancijske imovine i nadoknade šteta s osnove osiguranja (ustanove u zdravstvu)</t>
  </si>
  <si>
    <t>Mokrička 54, Zaprešić</t>
  </si>
  <si>
    <t>OIB: 20717593431</t>
  </si>
  <si>
    <t>Zavod za javno zdravstvo Zagrebačke županije</t>
  </si>
  <si>
    <t>T100001</t>
  </si>
  <si>
    <t>4.Š.</t>
  </si>
  <si>
    <t>PRIHODI ZA POSEBNE NAMJENE - VIŠAK - USTANOVE U ZDRAVSTVU</t>
  </si>
  <si>
    <t>4.X.</t>
  </si>
  <si>
    <t>PRIHODI ZA POSEBNE NAMJENE - VIŠAK PRIHODA – HZZO</t>
  </si>
  <si>
    <t>5.Š.</t>
  </si>
  <si>
    <t>VLASTITI PRIHODI- USTANOVE U ZDRAVSTVU</t>
  </si>
  <si>
    <t>POMOĆI - USTANOVE U ZDRAVSTVU</t>
  </si>
  <si>
    <t>POMOĆI- VIŠAK PRIHODA- USTANOVE U ZDRAVSTVU</t>
  </si>
  <si>
    <t>Vlastiti prihodi - preneseni višak prihoda - ustanove u zdravstvu</t>
  </si>
  <si>
    <t>Prihodi za posebne namjene - višak - ustanove u zdravstvu</t>
  </si>
  <si>
    <t>Pomoći - višak prihoda - ustanove u zdravstvu</t>
  </si>
  <si>
    <t>Prihodi za posebne namjene - HZZO</t>
  </si>
  <si>
    <t>Rashodi za nabavu neproizvedene dugotrajne imovine</t>
  </si>
  <si>
    <t>SAŽETAK RAČUNA PRIHODA I RASHODA</t>
  </si>
  <si>
    <t>Izvorni plan ili rebalans 2023.</t>
  </si>
  <si>
    <t>SAŽETAK RAČUNA FINANCIRANJA</t>
  </si>
  <si>
    <t>Brojčana oznaka i naziv</t>
  </si>
  <si>
    <t>6 PRIHODI POSLOVANJA</t>
  </si>
  <si>
    <t>7 PRIHODI OD PRODAJE NEFINANCIJSKE IMOVINE</t>
  </si>
  <si>
    <t>3 RASHODI  POSLOVANJA</t>
  </si>
  <si>
    <t xml:space="preserve"> 4 RASHODI ZA NABAVU NEFINANCIJSKE IMOVINE</t>
  </si>
  <si>
    <t>8 PRIMICI OD FINANCIJSKE IMOVINE I ZADUŽIVANJA</t>
  </si>
  <si>
    <t>5 IZDACI ZA FINANCIJSKU IMOVINU I OTPLATE ZAJMOVA</t>
  </si>
  <si>
    <t xml:space="preserve">RAZLIKA PRIMITAKA I IZDATAKA </t>
  </si>
  <si>
    <t>PRENESENI VIŠAK/MANJAK IZ PRETHODNE GODINE</t>
  </si>
  <si>
    <t>PRIJENOS VIŠKA/MANJKA U SLJEDEĆE RAZDOBLJE</t>
  </si>
  <si>
    <t>5(4/2*100)</t>
  </si>
  <si>
    <t>6(4/3*100)</t>
  </si>
  <si>
    <t xml:space="preserve">                  SAŽETAK RAČUN PRIHODA I RASHODA I RAČUNA FINANCIRANJA</t>
  </si>
  <si>
    <t xml:space="preserve"> RAČUN PRIHODA I RASHODA</t>
  </si>
  <si>
    <t xml:space="preserve">BROJČANA OZNAKA I NAZIV </t>
  </si>
  <si>
    <t>IZVJEŠTAJ O PRIHODIMA I RASHODIMA PREMA EKONOMSKOJ KLASIFIKACIJI</t>
  </si>
  <si>
    <t xml:space="preserve">                   UKUPNI PRIHODI</t>
  </si>
  <si>
    <t xml:space="preserve">                   UKUPNI RASHODI</t>
  </si>
  <si>
    <t>IZVJEŠTAJ O PRIHODIMA I RASHODIMA PREMA IZVORIMA FINANCIRANJA</t>
  </si>
  <si>
    <t xml:space="preserve">IZVJEŠTAJ O RASHODIMA PREMA FUNKCIJSKOJ KLASIFIKACIJI </t>
  </si>
  <si>
    <t>UKUPNI RASHODI</t>
  </si>
  <si>
    <t>07</t>
  </si>
  <si>
    <t>Zdravstvo</t>
  </si>
  <si>
    <t>Službe javnog zdravstva</t>
  </si>
  <si>
    <t>RAČUN FINANCIRANJA</t>
  </si>
  <si>
    <t>PRIMICI OD FINANCIJSKE IMOVINE I ZADUŽIVANJA</t>
  </si>
  <si>
    <t>Primici od zaduživanja</t>
  </si>
  <si>
    <t>IZVJEŠTAJ RAČUNA FINANCIRANJA PREMA EKONOMSKOJ KLASIFIKACIJI</t>
  </si>
  <si>
    <t xml:space="preserve">42303 ZAVOD ZA JAVNO ZDRAVSTVO ZAGREBAČKE ŽUPANIJE </t>
  </si>
  <si>
    <t>II. POSEBNI DIO</t>
  </si>
  <si>
    <t>IZVJEŠTAJ PO PROGRAMSKOJ KLASIFIKACIJI</t>
  </si>
  <si>
    <t>IZVORNI PLAN ILI REBALANS 2023.</t>
  </si>
  <si>
    <t>Tekuće pomoći od izvanproračunskih korisnika</t>
  </si>
  <si>
    <t>Ostvarenje/Izvršenje       I.-XII.2022.</t>
  </si>
  <si>
    <t>Ostvarenje/Izvršenje        I.-XII.2023.</t>
  </si>
  <si>
    <t>Ostvarenje/Izvršenje           I.-XII.2022.</t>
  </si>
  <si>
    <t>Ostvarenje/Izvršenje     I.-XII.2022.</t>
  </si>
  <si>
    <t>Izvršenje       I.-XII.2022.</t>
  </si>
  <si>
    <t>Izvršenje        I.-XII.2023.</t>
  </si>
  <si>
    <t>IZVRŠENJE    I.-XII.2023.</t>
  </si>
  <si>
    <t>Sportska i glazbena oprema</t>
  </si>
  <si>
    <t xml:space="preserve"> IZVJEŠTAJ O IZVRŠENJU FINANCIJSKOG PLANA                                                                                                                       ZAVODA ZA JAVNO ZDRAVSTVO ZAGREBAČKE ŽUPANIJE ZA RAZDOBLJE I. - XII. 2023. GODINE</t>
  </si>
  <si>
    <t xml:space="preserve">Pomoći od institucija i tijela EU </t>
  </si>
  <si>
    <t>Pomoći od izvanproračunskih korisnika</t>
  </si>
  <si>
    <t>0740</t>
  </si>
  <si>
    <t>0721</t>
  </si>
  <si>
    <t>Opće medicinske usluge</t>
  </si>
  <si>
    <t xml:space="preserve"> 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</si>
  <si>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</si>
  <si>
    <t>PROJEKT 'POVEĆANJE ZNANJA I SVIJESTI MLADIH O VAŽNOSTI PREVENCIJE SPOLNO PRENOSIVIH BOLESTI'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</si>
</sst>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#,##0.00;[$-41A]&quot;- &quot;#,##0.00"/>
  </numFmts>
  <fonts count="46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Geneva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A3C9B9"/>
      </patternFill>
    </fill>
    <fill>
      <patternFill patternType="solid">
        <fgColor theme="0"/>
        <bgColor rgb="FFC1C1FF"/>
      </patternFill>
    </fill>
    <fill>
      <patternFill patternType="solid">
        <fgColor theme="0"/>
        <bgColor rgb="FFE1E1FF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/>
      <top style="hair">
        <color rgb="FF000000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</cellStyleXfs>
  <cellXfs count="4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0" borderId="0" xfId="0" quotePrefix="1" applyFont="1" applyAlignment="1">
      <alignment horizontal="left" wrapText="1"/>
    </xf>
    <xf numFmtId="0" fontId="10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14" fillId="0" borderId="0" xfId="0" applyFont="1"/>
    <xf numFmtId="3" fontId="5" fillId="3" borderId="5" xfId="0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15" fillId="0" borderId="5" xfId="0" quotePrefix="1" applyFont="1" applyBorder="1" applyAlignment="1">
      <alignment horizontal="center"/>
    </xf>
    <xf numFmtId="3" fontId="5" fillId="0" borderId="5" xfId="0" applyNumberFormat="1" applyFont="1" applyBorder="1" applyAlignment="1">
      <alignment horizontal="right" vertical="top"/>
    </xf>
    <xf numFmtId="3" fontId="6" fillId="3" borderId="5" xfId="0" applyNumberFormat="1" applyFont="1" applyFill="1" applyBorder="1" applyAlignment="1">
      <alignment horizontal="right" vertical="center" wrapText="1"/>
    </xf>
    <xf numFmtId="3" fontId="5" fillId="3" borderId="5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5" fillId="0" borderId="0" xfId="4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/>
    <xf numFmtId="0" fontId="15" fillId="0" borderId="6" xfId="2" quotePrefix="1" applyFont="1" applyBorder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3" fillId="0" borderId="6" xfId="3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3" fillId="0" borderId="6" xfId="4" applyBorder="1" applyAlignment="1">
      <alignment horizontal="left" vertical="center" wrapText="1"/>
    </xf>
    <xf numFmtId="0" fontId="8" fillId="0" borderId="6" xfId="0" applyFont="1" applyBorder="1"/>
    <xf numFmtId="0" fontId="5" fillId="0" borderId="6" xfId="5" applyFont="1" applyBorder="1" applyAlignment="1">
      <alignment horizontal="left" vertical="center" wrapText="1"/>
    </xf>
    <xf numFmtId="0" fontId="3" fillId="0" borderId="6" xfId="5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9" xfId="2" quotePrefix="1" applyFont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/>
    <xf numFmtId="0" fontId="20" fillId="0" borderId="6" xfId="0" applyFont="1" applyBorder="1"/>
    <xf numFmtId="164" fontId="22" fillId="4" borderId="10" xfId="0" applyNumberFormat="1" applyFont="1" applyFill="1" applyBorder="1" applyAlignment="1" applyProtection="1">
      <alignment wrapText="1" readingOrder="1"/>
      <protection locked="0"/>
    </xf>
    <xf numFmtId="164" fontId="22" fillId="5" borderId="10" xfId="0" applyNumberFormat="1" applyFont="1" applyFill="1" applyBorder="1" applyAlignment="1" applyProtection="1">
      <alignment vertical="top" wrapText="1" readingOrder="1"/>
      <protection locked="0"/>
    </xf>
    <xf numFmtId="164" fontId="22" fillId="6" borderId="10" xfId="0" applyNumberFormat="1" applyFont="1" applyFill="1" applyBorder="1" applyAlignment="1" applyProtection="1">
      <alignment vertical="top" wrapText="1" readingOrder="1"/>
      <protection locked="0"/>
    </xf>
    <xf numFmtId="164" fontId="22" fillId="8" borderId="10" xfId="0" applyNumberFormat="1" applyFont="1" applyFill="1" applyBorder="1" applyAlignment="1" applyProtection="1">
      <alignment vertical="top" wrapText="1" readingOrder="1"/>
      <protection locked="0"/>
    </xf>
    <xf numFmtId="164" fontId="20" fillId="2" borderId="10" xfId="0" applyNumberFormat="1" applyFont="1" applyFill="1" applyBorder="1" applyAlignment="1" applyProtection="1">
      <alignment vertical="top" wrapText="1" readingOrder="1"/>
      <protection locked="0"/>
    </xf>
    <xf numFmtId="164" fontId="20" fillId="8" borderId="10" xfId="0" applyNumberFormat="1" applyFont="1" applyFill="1" applyBorder="1" applyAlignment="1" applyProtection="1">
      <alignment vertical="top" wrapText="1" readingOrder="1"/>
      <protection locked="0"/>
    </xf>
    <xf numFmtId="164" fontId="22" fillId="2" borderId="10" xfId="0" applyNumberFormat="1" applyFont="1" applyFill="1" applyBorder="1" applyAlignment="1" applyProtection="1">
      <alignment vertical="top" wrapText="1" readingOrder="1"/>
      <protection locked="0"/>
    </xf>
    <xf numFmtId="164" fontId="22" fillId="7" borderId="10" xfId="0" applyNumberFormat="1" applyFont="1" applyFill="1" applyBorder="1" applyAlignment="1" applyProtection="1">
      <alignment vertical="top" wrapText="1" readingOrder="1"/>
      <protection locked="0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3" fillId="0" borderId="6" xfId="3" applyNumberFormat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6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4" fontId="3" fillId="0" borderId="6" xfId="4" applyNumberFormat="1" applyBorder="1" applyAlignment="1">
      <alignment vertical="center" wrapText="1"/>
    </xf>
    <xf numFmtId="4" fontId="5" fillId="0" borderId="6" xfId="3" applyNumberFormat="1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 wrapText="1"/>
    </xf>
    <xf numFmtId="0" fontId="3" fillId="0" borderId="12" xfId="3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49" fontId="23" fillId="0" borderId="6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top"/>
    </xf>
    <xf numFmtId="4" fontId="5" fillId="0" borderId="6" xfId="4" applyNumberFormat="1" applyFont="1" applyBorder="1" applyAlignment="1">
      <alignment vertical="center" wrapText="1"/>
    </xf>
    <xf numFmtId="4" fontId="3" fillId="0" borderId="6" xfId="5" applyNumberFormat="1" applyBorder="1" applyAlignment="1">
      <alignment vertical="center" wrapText="1"/>
    </xf>
    <xf numFmtId="0" fontId="8" fillId="0" borderId="0" xfId="0" applyFont="1" applyAlignment="1">
      <alignment horizontal="right"/>
    </xf>
    <xf numFmtId="4" fontId="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0" fillId="0" borderId="0" xfId="0" applyNumberFormat="1"/>
    <xf numFmtId="3" fontId="6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5" fillId="0" borderId="6" xfId="6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6" fillId="3" borderId="6" xfId="0" applyFont="1" applyFill="1" applyBorder="1" applyAlignment="1">
      <alignment horizontal="left" vertical="center"/>
    </xf>
    <xf numFmtId="4" fontId="6" fillId="3" borderId="6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" fontId="8" fillId="0" borderId="0" xfId="0" applyNumberFormat="1" applyFont="1"/>
    <xf numFmtId="4" fontId="20" fillId="0" borderId="0" xfId="0" applyNumberFormat="1" applyFont="1"/>
    <xf numFmtId="3" fontId="3" fillId="0" borderId="6" xfId="3" applyNumberFormat="1" applyBorder="1" applyAlignment="1">
      <alignment vertical="center" wrapText="1"/>
    </xf>
    <xf numFmtId="0" fontId="7" fillId="0" borderId="6" xfId="0" applyFont="1" applyBorder="1"/>
    <xf numFmtId="3" fontId="5" fillId="0" borderId="6" xfId="3" applyNumberFormat="1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3" fillId="0" borderId="6" xfId="3" applyBorder="1" applyAlignment="1">
      <alignment horizontal="right" vertical="center" wrapText="1"/>
    </xf>
    <xf numFmtId="0" fontId="5" fillId="0" borderId="6" xfId="3" applyFont="1" applyBorder="1" applyAlignment="1">
      <alignment horizontal="right" vertical="center" wrapText="1"/>
    </xf>
    <xf numFmtId="3" fontId="3" fillId="0" borderId="6" xfId="4" applyNumberFormat="1" applyBorder="1" applyAlignment="1">
      <alignment vertical="center" wrapText="1"/>
    </xf>
    <xf numFmtId="3" fontId="8" fillId="0" borderId="6" xfId="0" applyNumberFormat="1" applyFont="1" applyBorder="1"/>
    <xf numFmtId="3" fontId="3" fillId="0" borderId="6" xfId="5" applyNumberFormat="1" applyBorder="1" applyAlignment="1">
      <alignment vertical="center" wrapText="1"/>
    </xf>
    <xf numFmtId="3" fontId="20" fillId="0" borderId="0" xfId="0" applyNumberFormat="1" applyFont="1"/>
    <xf numFmtId="0" fontId="20" fillId="8" borderId="14" xfId="0" applyFont="1" applyFill="1" applyBorder="1" applyAlignment="1" applyProtection="1">
      <alignment horizontal="left" vertical="top" wrapText="1" readingOrder="1"/>
      <protection locked="0"/>
    </xf>
    <xf numFmtId="164" fontId="20" fillId="2" borderId="0" xfId="0" applyNumberFormat="1" applyFont="1" applyFill="1" applyAlignment="1" applyProtection="1">
      <alignment vertical="top" wrapText="1" readingOrder="1"/>
      <protection locked="0"/>
    </xf>
    <xf numFmtId="0" fontId="3" fillId="0" borderId="6" xfId="5" applyBorder="1" applyAlignment="1">
      <alignment horizontal="right" vertical="center" wrapText="1"/>
    </xf>
    <xf numFmtId="0" fontId="20" fillId="8" borderId="13" xfId="0" applyFont="1" applyFill="1" applyBorder="1" applyAlignment="1" applyProtection="1">
      <alignment horizontal="left" vertical="top" wrapText="1" readingOrder="1"/>
      <protection locked="0"/>
    </xf>
    <xf numFmtId="0" fontId="20" fillId="8" borderId="15" xfId="0" applyFont="1" applyFill="1" applyBorder="1" applyAlignment="1" applyProtection="1">
      <alignment horizontal="left" vertical="top" wrapText="1" readingOrder="1"/>
      <protection locked="0"/>
    </xf>
    <xf numFmtId="4" fontId="22" fillId="8" borderId="10" xfId="0" applyNumberFormat="1" applyFont="1" applyFill="1" applyBorder="1" applyAlignment="1" applyProtection="1">
      <alignment vertical="top" wrapText="1" readingOrder="1"/>
      <protection locked="0"/>
    </xf>
    <xf numFmtId="4" fontId="20" fillId="8" borderId="10" xfId="0" applyNumberFormat="1" applyFont="1" applyFill="1" applyBorder="1" applyAlignment="1" applyProtection="1">
      <alignment vertical="top" wrapText="1" readingOrder="1"/>
      <protection locked="0"/>
    </xf>
    <xf numFmtId="4" fontId="22" fillId="2" borderId="10" xfId="0" applyNumberFormat="1" applyFont="1" applyFill="1" applyBorder="1" applyAlignment="1" applyProtection="1">
      <alignment vertical="top" wrapText="1" readingOrder="1"/>
      <protection locked="0"/>
    </xf>
    <xf numFmtId="4" fontId="20" fillId="2" borderId="10" xfId="0" applyNumberFormat="1" applyFont="1" applyFill="1" applyBorder="1" applyAlignment="1" applyProtection="1">
      <alignment vertical="top" wrapText="1" readingOrder="1"/>
      <protection locked="0"/>
    </xf>
    <xf numFmtId="4" fontId="22" fillId="7" borderId="10" xfId="0" applyNumberFormat="1" applyFont="1" applyFill="1" applyBorder="1" applyAlignment="1" applyProtection="1">
      <alignment vertical="top" wrapText="1" readingOrder="1"/>
      <protection locked="0"/>
    </xf>
    <xf numFmtId="4" fontId="20" fillId="2" borderId="0" xfId="0" applyNumberFormat="1" applyFont="1" applyFill="1" applyAlignment="1" applyProtection="1">
      <alignment vertical="top" wrapText="1" readingOrder="1"/>
      <protection locked="0"/>
    </xf>
    <xf numFmtId="4" fontId="18" fillId="0" borderId="6" xfId="1" applyNumberFormat="1" applyFont="1" applyBorder="1" applyAlignment="1">
      <alignment horizontal="right" vertical="center" wrapText="1"/>
    </xf>
    <xf numFmtId="2" fontId="7" fillId="0" borderId="5" xfId="0" applyNumberFormat="1" applyFont="1" applyBorder="1" applyAlignment="1">
      <alignment vertical="center"/>
    </xf>
    <xf numFmtId="2" fontId="7" fillId="3" borderId="5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3" fontId="8" fillId="2" borderId="6" xfId="0" applyNumberFormat="1" applyFont="1" applyFill="1" applyBorder="1"/>
    <xf numFmtId="3" fontId="8" fillId="2" borderId="6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6" xfId="4" applyNumberFormat="1" applyFont="1" applyBorder="1" applyAlignment="1">
      <alignment vertical="center" wrapText="1"/>
    </xf>
    <xf numFmtId="3" fontId="26" fillId="0" borderId="0" xfId="0" applyNumberFormat="1" applyFont="1" applyAlignment="1">
      <alignment horizontal="center" vertical="center" wrapText="1"/>
    </xf>
    <xf numFmtId="2" fontId="3" fillId="0" borderId="6" xfId="3" applyNumberFormat="1" applyBorder="1" applyAlignment="1">
      <alignment horizontal="right" vertical="center" wrapText="1"/>
    </xf>
    <xf numFmtId="0" fontId="3" fillId="0" borderId="6" xfId="4" applyBorder="1" applyAlignment="1">
      <alignment vertical="center" wrapText="1"/>
    </xf>
    <xf numFmtId="164" fontId="25" fillId="4" borderId="10" xfId="0" applyNumberFormat="1" applyFont="1" applyFill="1" applyBorder="1" applyAlignment="1" applyProtection="1">
      <alignment wrapText="1" readingOrder="1"/>
      <protection locked="0"/>
    </xf>
    <xf numFmtId="4" fontId="3" fillId="0" borderId="6" xfId="3" applyNumberFormat="1" applyBorder="1" applyAlignment="1">
      <alignment horizontal="right" vertical="center" wrapText="1"/>
    </xf>
    <xf numFmtId="4" fontId="8" fillId="2" borderId="6" xfId="0" applyNumberFormat="1" applyFont="1" applyFill="1" applyBorder="1" applyAlignment="1">
      <alignment horizontal="right" vertical="center"/>
    </xf>
    <xf numFmtId="164" fontId="25" fillId="4" borderId="10" xfId="0" applyNumberFormat="1" applyFont="1" applyFill="1" applyBorder="1" applyAlignment="1" applyProtection="1">
      <alignment vertical="top" wrapText="1" readingOrder="1"/>
      <protection locked="0"/>
    </xf>
    <xf numFmtId="4" fontId="8" fillId="0" borderId="6" xfId="0" applyNumberFormat="1" applyFont="1" applyBorder="1" applyAlignment="1">
      <alignment vertical="top"/>
    </xf>
    <xf numFmtId="164" fontId="22" fillId="0" borderId="10" xfId="0" applyNumberFormat="1" applyFont="1" applyBorder="1" applyAlignment="1" applyProtection="1">
      <alignment vertical="top" wrapText="1" readingOrder="1"/>
      <protection locked="0"/>
    </xf>
    <xf numFmtId="4" fontId="25" fillId="8" borderId="10" xfId="0" applyNumberFormat="1" applyFont="1" applyFill="1" applyBorder="1" applyAlignment="1" applyProtection="1">
      <alignment vertical="top" wrapText="1" readingOrder="1"/>
      <protection locked="0"/>
    </xf>
    <xf numFmtId="3" fontId="5" fillId="0" borderId="11" xfId="3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1" fillId="0" borderId="2" xfId="0" quotePrefix="1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4" fontId="32" fillId="0" borderId="5" xfId="1" applyNumberFormat="1" applyFont="1" applyBorder="1" applyAlignment="1">
      <alignment horizontal="center" vertical="center" wrapText="1"/>
    </xf>
    <xf numFmtId="0" fontId="11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12" fillId="0" borderId="5" xfId="0" applyFont="1" applyBorder="1" applyAlignment="1">
      <alignment horizontal="center"/>
    </xf>
    <xf numFmtId="3" fontId="11" fillId="0" borderId="0" xfId="0" applyNumberFormat="1" applyFont="1"/>
    <xf numFmtId="4" fontId="6" fillId="3" borderId="5" xfId="0" applyNumberFormat="1" applyFont="1" applyFill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7" fillId="3" borderId="5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7" fillId="0" borderId="5" xfId="0" quotePrefix="1" applyFont="1" applyBorder="1" applyAlignment="1">
      <alignment horizontal="right" vertical="top"/>
    </xf>
    <xf numFmtId="0" fontId="7" fillId="3" borderId="5" xfId="0" quotePrefix="1" applyFont="1" applyFill="1" applyBorder="1" applyAlignment="1">
      <alignment horizontal="right" vertical="center"/>
    </xf>
    <xf numFmtId="4" fontId="6" fillId="9" borderId="6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5" fillId="0" borderId="29" xfId="2" quotePrefix="1" applyFont="1" applyBorder="1" applyAlignment="1">
      <alignment horizontal="center" vertical="center" wrapText="1"/>
    </xf>
    <xf numFmtId="0" fontId="15" fillId="0" borderId="12" xfId="2" quotePrefix="1" applyFont="1" applyBorder="1" applyAlignment="1">
      <alignment horizontal="center" vertical="center" wrapText="1"/>
    </xf>
    <xf numFmtId="3" fontId="18" fillId="0" borderId="12" xfId="1" applyNumberFormat="1" applyFont="1" applyBorder="1" applyAlignment="1">
      <alignment horizontal="center" vertical="center" wrapText="1"/>
    </xf>
    <xf numFmtId="4" fontId="18" fillId="0" borderId="12" xfId="1" applyNumberFormat="1" applyFont="1" applyBorder="1" applyAlignment="1">
      <alignment horizontal="center" vertical="center" wrapText="1"/>
    </xf>
    <xf numFmtId="0" fontId="5" fillId="9" borderId="6" xfId="0" quotePrefix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/>
    <xf numFmtId="0" fontId="37" fillId="2" borderId="6" xfId="0" applyFont="1" applyFill="1" applyBorder="1" applyAlignment="1">
      <alignment horizontal="left" vertical="center"/>
    </xf>
    <xf numFmtId="0" fontId="38" fillId="2" borderId="6" xfId="3" applyFont="1" applyFill="1" applyBorder="1" applyAlignment="1">
      <alignment horizontal="left" vertical="center" wrapText="1"/>
    </xf>
    <xf numFmtId="3" fontId="37" fillId="2" borderId="6" xfId="0" applyNumberFormat="1" applyFont="1" applyFill="1" applyBorder="1" applyAlignment="1">
      <alignment vertical="center"/>
    </xf>
    <xf numFmtId="4" fontId="37" fillId="2" borderId="6" xfId="0" applyNumberFormat="1" applyFont="1" applyFill="1" applyBorder="1" applyAlignment="1">
      <alignment vertical="center"/>
    </xf>
    <xf numFmtId="4" fontId="39" fillId="2" borderId="6" xfId="0" applyNumberFormat="1" applyFont="1" applyFill="1" applyBorder="1" applyAlignment="1">
      <alignment horizontal="right" vertical="center"/>
    </xf>
    <xf numFmtId="0" fontId="37" fillId="2" borderId="0" xfId="0" applyFont="1" applyFill="1"/>
    <xf numFmtId="0" fontId="8" fillId="2" borderId="0" xfId="0" applyFont="1" applyFill="1"/>
    <xf numFmtId="0" fontId="39" fillId="2" borderId="0" xfId="0" applyFont="1" applyFill="1"/>
    <xf numFmtId="0" fontId="38" fillId="2" borderId="6" xfId="4" applyFont="1" applyFill="1" applyBorder="1" applyAlignment="1">
      <alignment horizontal="left" vertical="center" wrapText="1"/>
    </xf>
    <xf numFmtId="0" fontId="5" fillId="2" borderId="6" xfId="5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5" fillId="3" borderId="12" xfId="2" quotePrefix="1" applyNumberFormat="1" applyFont="1" applyFill="1" applyBorder="1" applyAlignment="1">
      <alignment horizontal="right" vertical="center" wrapText="1"/>
    </xf>
    <xf numFmtId="4" fontId="5" fillId="3" borderId="12" xfId="2" quotePrefix="1" applyNumberFormat="1" applyFont="1" applyFill="1" applyBorder="1" applyAlignment="1">
      <alignment horizontal="right" vertical="center" wrapText="1"/>
    </xf>
    <xf numFmtId="0" fontId="5" fillId="3" borderId="12" xfId="2" quotePrefix="1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5" fillId="3" borderId="6" xfId="2" quotePrefix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5" fillId="2" borderId="6" xfId="0" applyFont="1" applyFill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3" fontId="5" fillId="3" borderId="12" xfId="2" quotePrefix="1" applyNumberFormat="1" applyFont="1" applyFill="1" applyBorder="1" applyAlignment="1">
      <alignment vertical="center" wrapText="1"/>
    </xf>
    <xf numFmtId="4" fontId="5" fillId="3" borderId="12" xfId="2" quotePrefix="1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/>
    </xf>
    <xf numFmtId="0" fontId="5" fillId="3" borderId="6" xfId="0" quotePrefix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2" quotePrefix="1" applyFont="1" applyBorder="1" applyAlignment="1">
      <alignment horizontal="center" vertical="center" wrapText="1"/>
    </xf>
    <xf numFmtId="3" fontId="28" fillId="0" borderId="6" xfId="2" quotePrefix="1" applyNumberFormat="1" applyFont="1" applyBorder="1" applyAlignment="1">
      <alignment horizontal="center" vertical="center" wrapText="1"/>
    </xf>
    <xf numFmtId="3" fontId="29" fillId="0" borderId="6" xfId="1" applyNumberFormat="1" applyFont="1" applyBorder="1" applyAlignment="1">
      <alignment horizontal="center" vertical="center" wrapText="1"/>
    </xf>
    <xf numFmtId="4" fontId="29" fillId="0" borderId="6" xfId="1" applyNumberFormat="1" applyFont="1" applyBorder="1" applyAlignment="1">
      <alignment horizontal="center" vertical="center" wrapText="1"/>
    </xf>
    <xf numFmtId="0" fontId="3" fillId="0" borderId="12" xfId="4" applyBorder="1" applyAlignment="1">
      <alignment horizontal="left" vertical="center" wrapText="1"/>
    </xf>
    <xf numFmtId="4" fontId="8" fillId="0" borderId="12" xfId="0" applyNumberFormat="1" applyFont="1" applyBorder="1" applyAlignment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30" xfId="2" quotePrefix="1" applyFont="1" applyBorder="1" applyAlignment="1">
      <alignment horizontal="center" vertical="center" wrapText="1"/>
    </xf>
    <xf numFmtId="4" fontId="29" fillId="0" borderId="32" xfId="1" applyNumberFormat="1" applyFont="1" applyBorder="1" applyAlignment="1">
      <alignment horizontal="center" vertical="center" wrapText="1"/>
    </xf>
    <xf numFmtId="4" fontId="29" fillId="0" borderId="33" xfId="1" applyNumberFormat="1" applyFont="1" applyBorder="1" applyAlignment="1">
      <alignment horizontal="center" vertical="center" wrapText="1"/>
    </xf>
    <xf numFmtId="0" fontId="3" fillId="0" borderId="12" xfId="5" applyBorder="1" applyAlignment="1">
      <alignment horizontal="left" vertical="center" wrapText="1"/>
    </xf>
    <xf numFmtId="0" fontId="28" fillId="0" borderId="8" xfId="2" quotePrefix="1" applyFont="1" applyBorder="1" applyAlignment="1">
      <alignment horizontal="center" vertical="center" wrapText="1"/>
    </xf>
    <xf numFmtId="0" fontId="40" fillId="0" borderId="0" xfId="0" applyFont="1"/>
    <xf numFmtId="0" fontId="7" fillId="0" borderId="6" xfId="0" quotePrefix="1" applyFont="1" applyBorder="1"/>
    <xf numFmtId="4" fontId="40" fillId="0" borderId="6" xfId="0" applyNumberFormat="1" applyFont="1" applyBorder="1"/>
    <xf numFmtId="0" fontId="43" fillId="0" borderId="0" xfId="0" applyFont="1"/>
    <xf numFmtId="4" fontId="18" fillId="0" borderId="6" xfId="1" applyNumberFormat="1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3" fontId="6" fillId="0" borderId="34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0" fontId="15" fillId="3" borderId="6" xfId="2" quotePrefix="1" applyFont="1" applyFill="1" applyBorder="1" applyAlignment="1">
      <alignment horizontal="center" vertical="center" wrapText="1"/>
    </xf>
    <xf numFmtId="3" fontId="18" fillId="3" borderId="6" xfId="1" applyNumberFormat="1" applyFont="1" applyFill="1" applyBorder="1" applyAlignment="1">
      <alignment horizontal="center" vertical="center" wrapText="1"/>
    </xf>
    <xf numFmtId="4" fontId="18" fillId="3" borderId="6" xfId="1" applyNumberFormat="1" applyFont="1" applyFill="1" applyBorder="1" applyAlignment="1">
      <alignment horizontal="center" vertical="center" wrapText="1"/>
    </xf>
    <xf numFmtId="0" fontId="5" fillId="3" borderId="10" xfId="2" quotePrefix="1" applyFont="1" applyFill="1" applyBorder="1" applyAlignment="1">
      <alignment horizontal="center" vertical="center" wrapText="1"/>
    </xf>
    <xf numFmtId="4" fontId="6" fillId="3" borderId="10" xfId="1" applyNumberFormat="1" applyFont="1" applyFill="1" applyBorder="1" applyAlignment="1">
      <alignment horizontal="center" vertical="center" wrapText="1"/>
    </xf>
    <xf numFmtId="0" fontId="15" fillId="3" borderId="10" xfId="2" quotePrefix="1" applyFont="1" applyFill="1" applyBorder="1" applyAlignment="1">
      <alignment horizontal="center" vertical="center" wrapText="1"/>
    </xf>
    <xf numFmtId="4" fontId="18" fillId="3" borderId="10" xfId="1" applyNumberFormat="1" applyFont="1" applyFill="1" applyBorder="1" applyAlignment="1">
      <alignment horizontal="center" vertical="center" wrapText="1"/>
    </xf>
    <xf numFmtId="0" fontId="3" fillId="0" borderId="6" xfId="3" applyBorder="1" applyAlignment="1">
      <alignment horizontal="right" vertical="top" wrapText="1"/>
    </xf>
    <xf numFmtId="164" fontId="7" fillId="8" borderId="10" xfId="0" applyNumberFormat="1" applyFont="1" applyFill="1" applyBorder="1" applyAlignment="1" applyProtection="1">
      <alignment vertical="top" wrapText="1" readingOrder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8" fillId="2" borderId="6" xfId="0" applyNumberFormat="1" applyFont="1" applyFill="1" applyBorder="1" applyAlignment="1">
      <alignment vertical="center"/>
    </xf>
    <xf numFmtId="3" fontId="40" fillId="2" borderId="6" xfId="0" applyNumberFormat="1" applyFont="1" applyFill="1" applyBorder="1"/>
    <xf numFmtId="4" fontId="40" fillId="2" borderId="6" xfId="0" applyNumberFormat="1" applyFont="1" applyFill="1" applyBorder="1"/>
    <xf numFmtId="3" fontId="7" fillId="2" borderId="6" xfId="0" applyNumberFormat="1" applyFont="1" applyFill="1" applyBorder="1"/>
    <xf numFmtId="4" fontId="7" fillId="2" borderId="6" xfId="0" applyNumberFormat="1" applyFont="1" applyFill="1" applyBorder="1"/>
    <xf numFmtId="3" fontId="20" fillId="2" borderId="6" xfId="0" applyNumberFormat="1" applyFont="1" applyFill="1" applyBorder="1"/>
    <xf numFmtId="4" fontId="20" fillId="2" borderId="6" xfId="0" applyNumberFormat="1" applyFont="1" applyFill="1" applyBorder="1"/>
    <xf numFmtId="3" fontId="6" fillId="0" borderId="0" xfId="0" applyNumberFormat="1" applyFont="1"/>
    <xf numFmtId="3" fontId="8" fillId="2" borderId="12" xfId="0" applyNumberFormat="1" applyFont="1" applyFill="1" applyBorder="1" applyAlignment="1">
      <alignment vertical="center"/>
    </xf>
    <xf numFmtId="3" fontId="3" fillId="2" borderId="6" xfId="3" applyNumberFormat="1" applyFill="1" applyBorder="1" applyAlignment="1">
      <alignment vertical="center" wrapText="1"/>
    </xf>
    <xf numFmtId="4" fontId="3" fillId="2" borderId="6" xfId="3" applyNumberFormat="1" applyFill="1" applyBorder="1" applyAlignment="1">
      <alignment vertical="center" wrapText="1"/>
    </xf>
    <xf numFmtId="3" fontId="5" fillId="2" borderId="6" xfId="3" applyNumberFormat="1" applyFont="1" applyFill="1" applyBorder="1" applyAlignment="1">
      <alignment vertical="center" wrapText="1"/>
    </xf>
    <xf numFmtId="4" fontId="5" fillId="2" borderId="6" xfId="3" applyNumberFormat="1" applyFont="1" applyFill="1" applyBorder="1" applyAlignment="1">
      <alignment vertical="center" wrapText="1"/>
    </xf>
    <xf numFmtId="3" fontId="6" fillId="2" borderId="6" xfId="0" applyNumberFormat="1" applyFont="1" applyFill="1" applyBorder="1" applyAlignment="1">
      <alignment horizontal="right" vertical="center"/>
    </xf>
    <xf numFmtId="3" fontId="3" fillId="2" borderId="6" xfId="3" applyNumberForma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/>
    </xf>
    <xf numFmtId="3" fontId="3" fillId="2" borderId="6" xfId="4" applyNumberFormat="1" applyFill="1" applyBorder="1" applyAlignment="1">
      <alignment vertical="center" wrapText="1"/>
    </xf>
    <xf numFmtId="4" fontId="3" fillId="2" borderId="6" xfId="4" applyNumberForma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3" fontId="28" fillId="2" borderId="31" xfId="2" quotePrefix="1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vertical="center"/>
    </xf>
    <xf numFmtId="3" fontId="3" fillId="2" borderId="6" xfId="4" applyNumberFormat="1" applyFill="1" applyBorder="1" applyAlignment="1">
      <alignment wrapText="1"/>
    </xf>
    <xf numFmtId="4" fontId="3" fillId="2" borderId="6" xfId="4" applyNumberFormat="1" applyFill="1" applyBorder="1" applyAlignment="1">
      <alignment wrapText="1"/>
    </xf>
    <xf numFmtId="3" fontId="7" fillId="2" borderId="6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49" fontId="20" fillId="0" borderId="6" xfId="0" applyNumberFormat="1" applyFont="1" applyBorder="1" applyAlignment="1">
      <alignment vertical="center"/>
    </xf>
    <xf numFmtId="4" fontId="5" fillId="3" borderId="6" xfId="0" quotePrefix="1" applyNumberFormat="1" applyFont="1" applyFill="1" applyBorder="1" applyAlignment="1">
      <alignment horizontal="center" vertical="center" wrapText="1"/>
    </xf>
    <xf numFmtId="4" fontId="5" fillId="2" borderId="6" xfId="0" quotePrefix="1" applyNumberFormat="1" applyFont="1" applyFill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2" borderId="32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indent="5"/>
    </xf>
    <xf numFmtId="0" fontId="20" fillId="8" borderId="14" xfId="0" applyFont="1" applyFill="1" applyBorder="1" applyAlignment="1" applyProtection="1">
      <alignment horizontal="center" vertical="top" wrapText="1" readingOrder="1"/>
      <protection locked="0"/>
    </xf>
    <xf numFmtId="0" fontId="22" fillId="5" borderId="10" xfId="0" applyFont="1" applyFill="1" applyBorder="1" applyAlignment="1" applyProtection="1">
      <alignment horizontal="left" vertical="top" wrapText="1" readingOrder="1"/>
      <protection locked="0"/>
    </xf>
    <xf numFmtId="0" fontId="20" fillId="8" borderId="10" xfId="0" applyFont="1" applyFill="1" applyBorder="1" applyAlignment="1" applyProtection="1">
      <alignment horizontal="right" vertical="top" wrapText="1" readingOrder="1"/>
      <protection locked="0"/>
    </xf>
    <xf numFmtId="0" fontId="20" fillId="8" borderId="35" xfId="0" applyFont="1" applyFill="1" applyBorder="1" applyAlignment="1" applyProtection="1">
      <alignment vertical="top" wrapText="1" readingOrder="1"/>
      <protection locked="0"/>
    </xf>
    <xf numFmtId="0" fontId="20" fillId="2" borderId="35" xfId="0" applyFont="1" applyFill="1" applyBorder="1" applyAlignment="1" applyProtection="1">
      <alignment horizontal="left" vertical="top" wrapText="1" readingOrder="1"/>
      <protection locked="0"/>
    </xf>
    <xf numFmtId="164" fontId="20" fillId="8" borderId="35" xfId="0" applyNumberFormat="1" applyFont="1" applyFill="1" applyBorder="1" applyAlignment="1" applyProtection="1">
      <alignment vertical="top" wrapText="1" readingOrder="1"/>
      <protection locked="0"/>
    </xf>
    <xf numFmtId="164" fontId="20" fillId="2" borderId="35" xfId="0" applyNumberFormat="1" applyFont="1" applyFill="1" applyBorder="1" applyAlignment="1" applyProtection="1">
      <alignment vertical="top" wrapText="1" readingOrder="1"/>
      <protection locked="0"/>
    </xf>
    <xf numFmtId="164" fontId="25" fillId="4" borderId="36" xfId="0" applyNumberFormat="1" applyFont="1" applyFill="1" applyBorder="1" applyAlignment="1" applyProtection="1">
      <alignment wrapText="1" readingOrder="1"/>
      <protection locked="0"/>
    </xf>
    <xf numFmtId="164" fontId="20" fillId="8" borderId="37" xfId="0" applyNumberFormat="1" applyFont="1" applyFill="1" applyBorder="1" applyAlignment="1" applyProtection="1">
      <alignment vertical="top" wrapText="1" readingOrder="1"/>
      <protection locked="0"/>
    </xf>
    <xf numFmtId="164" fontId="20" fillId="2" borderId="37" xfId="0" applyNumberFormat="1" applyFont="1" applyFill="1" applyBorder="1" applyAlignment="1" applyProtection="1">
      <alignment vertical="top" wrapText="1" readingOrder="1"/>
      <protection locked="0"/>
    </xf>
    <xf numFmtId="164" fontId="25" fillId="4" borderId="37" xfId="0" applyNumberFormat="1" applyFont="1" applyFill="1" applyBorder="1" applyAlignment="1" applyProtection="1">
      <alignment wrapText="1" readingOrder="1"/>
      <protection locked="0"/>
    </xf>
    <xf numFmtId="164" fontId="25" fillId="4" borderId="6" xfId="0" applyNumberFormat="1" applyFont="1" applyFill="1" applyBorder="1" applyAlignment="1" applyProtection="1">
      <alignment wrapText="1" readingOrder="1"/>
      <protection locked="0"/>
    </xf>
    <xf numFmtId="164" fontId="20" fillId="8" borderId="6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2" borderId="6" xfId="0" applyNumberFormat="1" applyFont="1" applyFill="1" applyBorder="1" applyAlignment="1" applyProtection="1">
      <alignment horizontal="right" vertical="top" wrapText="1" readingOrder="1"/>
      <protection locked="0"/>
    </xf>
    <xf numFmtId="0" fontId="20" fillId="8" borderId="13" xfId="0" applyFont="1" applyFill="1" applyBorder="1" applyAlignment="1" applyProtection="1">
      <alignment horizontal="center" vertical="top" wrapText="1" readingOrder="1"/>
      <protection locked="0"/>
    </xf>
    <xf numFmtId="0" fontId="20" fillId="8" borderId="15" xfId="0" applyFont="1" applyFill="1" applyBorder="1" applyAlignment="1" applyProtection="1">
      <alignment horizontal="center" vertical="top" wrapText="1" readingOrder="1"/>
      <protection locked="0"/>
    </xf>
    <xf numFmtId="164" fontId="25" fillId="4" borderId="15" xfId="0" applyNumberFormat="1" applyFont="1" applyFill="1" applyBorder="1" applyAlignment="1" applyProtection="1">
      <alignment wrapText="1" readingOrder="1"/>
      <protection locked="0"/>
    </xf>
    <xf numFmtId="0" fontId="20" fillId="8" borderId="41" xfId="0" applyFont="1" applyFill="1" applyBorder="1" applyAlignment="1" applyProtection="1">
      <alignment vertical="top" wrapText="1" readingOrder="1"/>
      <protection locked="0"/>
    </xf>
    <xf numFmtId="164" fontId="20" fillId="8" borderId="6" xfId="0" applyNumberFormat="1" applyFont="1" applyFill="1" applyBorder="1" applyAlignment="1" applyProtection="1">
      <alignment vertical="top" wrapText="1" readingOrder="1"/>
      <protection locked="0"/>
    </xf>
    <xf numFmtId="164" fontId="20" fillId="2" borderId="6" xfId="0" applyNumberFormat="1" applyFont="1" applyFill="1" applyBorder="1" applyAlignment="1" applyProtection="1">
      <alignment vertical="top" wrapText="1" readingOrder="1"/>
      <protection locked="0"/>
    </xf>
    <xf numFmtId="0" fontId="3" fillId="0" borderId="11" xfId="5" applyBorder="1" applyAlignment="1">
      <alignment horizontal="right" vertical="center" wrapText="1"/>
    </xf>
    <xf numFmtId="4" fontId="8" fillId="0" borderId="11" xfId="0" applyNumberFormat="1" applyFont="1" applyBorder="1" applyAlignment="1">
      <alignment vertical="center"/>
    </xf>
    <xf numFmtId="4" fontId="8" fillId="2" borderId="11" xfId="0" applyNumberFormat="1" applyFont="1" applyFill="1" applyBorder="1" applyAlignment="1">
      <alignment horizontal="right" vertical="center"/>
    </xf>
    <xf numFmtId="164" fontId="25" fillId="4" borderId="37" xfId="0" applyNumberFormat="1" applyFont="1" applyFill="1" applyBorder="1" applyAlignment="1" applyProtection="1">
      <alignment vertical="top" wrapText="1" readingOrder="1"/>
      <protection locked="0"/>
    </xf>
    <xf numFmtId="0" fontId="20" fillId="8" borderId="0" xfId="0" applyFont="1" applyFill="1" applyAlignment="1" applyProtection="1">
      <alignment horizontal="left" vertical="top" wrapText="1" readingOrder="1"/>
      <protection locked="0"/>
    </xf>
    <xf numFmtId="164" fontId="25" fillId="4" borderId="6" xfId="0" applyNumberFormat="1" applyFont="1" applyFill="1" applyBorder="1" applyAlignment="1" applyProtection="1">
      <alignment vertical="top" wrapText="1" readingOrder="1"/>
      <protection locked="0"/>
    </xf>
    <xf numFmtId="4" fontId="8" fillId="2" borderId="0" xfId="0" applyNumberFormat="1" applyFont="1" applyFill="1" applyAlignment="1">
      <alignment vertical="center"/>
    </xf>
    <xf numFmtId="0" fontId="3" fillId="0" borderId="0" xfId="3" applyAlignment="1">
      <alignment horizontal="right" vertical="top" wrapText="1"/>
    </xf>
    <xf numFmtId="0" fontId="3" fillId="0" borderId="12" xfId="3" applyBorder="1" applyAlignment="1">
      <alignment horizontal="right" vertical="center" wrapText="1"/>
    </xf>
    <xf numFmtId="0" fontId="20" fillId="8" borderId="38" xfId="0" applyFont="1" applyFill="1" applyBorder="1" applyAlignment="1" applyProtection="1">
      <alignment horizontal="left" vertical="top" wrapText="1" readingOrder="1"/>
      <protection locked="0"/>
    </xf>
    <xf numFmtId="0" fontId="20" fillId="8" borderId="39" xfId="0" applyFont="1" applyFill="1" applyBorder="1" applyAlignment="1" applyProtection="1">
      <alignment horizontal="left" vertical="top" wrapText="1" readingOrder="1"/>
      <protection locked="0"/>
    </xf>
    <xf numFmtId="4" fontId="8" fillId="0" borderId="12" xfId="0" applyNumberFormat="1" applyFont="1" applyBorder="1" applyAlignment="1">
      <alignment horizontal="right" vertical="center"/>
    </xf>
    <xf numFmtId="0" fontId="3" fillId="0" borderId="11" xfId="3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/>
    </xf>
    <xf numFmtId="4" fontId="8" fillId="2" borderId="11" xfId="0" applyNumberFormat="1" applyFont="1" applyFill="1" applyBorder="1" applyAlignment="1">
      <alignment vertical="center"/>
    </xf>
    <xf numFmtId="4" fontId="22" fillId="8" borderId="36" xfId="0" applyNumberFormat="1" applyFont="1" applyFill="1" applyBorder="1" applyAlignment="1" applyProtection="1">
      <alignment vertical="top" wrapText="1" readingOrder="1"/>
      <protection locked="0"/>
    </xf>
    <xf numFmtId="0" fontId="3" fillId="0" borderId="11" xfId="3" applyBorder="1" applyAlignment="1">
      <alignment horizontal="right" vertical="top" wrapText="1"/>
    </xf>
    <xf numFmtId="4" fontId="20" fillId="8" borderId="36" xfId="0" applyNumberFormat="1" applyFont="1" applyFill="1" applyBorder="1" applyAlignment="1" applyProtection="1">
      <alignment vertical="top" wrapText="1" readingOrder="1"/>
      <protection locked="0"/>
    </xf>
    <xf numFmtId="164" fontId="20" fillId="2" borderId="36" xfId="0" applyNumberFormat="1" applyFont="1" applyFill="1" applyBorder="1" applyAlignment="1" applyProtection="1">
      <alignment vertical="top" wrapText="1" readingOrder="1"/>
      <protection locked="0"/>
    </xf>
    <xf numFmtId="0" fontId="20" fillId="8" borderId="0" xfId="0" applyFont="1" applyFill="1" applyAlignment="1" applyProtection="1">
      <alignment horizontal="center" vertical="top" wrapText="1" readingOrder="1"/>
      <protection locked="0"/>
    </xf>
    <xf numFmtId="0" fontId="20" fillId="0" borderId="0" xfId="0" applyFont="1" applyAlignment="1">
      <alignment horizontal="right"/>
    </xf>
    <xf numFmtId="0" fontId="22" fillId="3" borderId="10" xfId="0" applyFont="1" applyFill="1" applyBorder="1" applyAlignment="1" applyProtection="1">
      <alignment horizontal="right" vertical="center" wrapText="1" readingOrder="1"/>
      <protection locked="0"/>
    </xf>
    <xf numFmtId="0" fontId="21" fillId="3" borderId="10" xfId="0" applyFont="1" applyFill="1" applyBorder="1" applyAlignment="1" applyProtection="1">
      <alignment horizontal="right" vertical="center" wrapText="1" readingOrder="1"/>
      <protection locked="0"/>
    </xf>
    <xf numFmtId="0" fontId="22" fillId="6" borderId="10" xfId="0" applyFont="1" applyFill="1" applyBorder="1" applyAlignment="1" applyProtection="1">
      <alignment horizontal="right" vertical="top" wrapText="1" readingOrder="1"/>
      <protection locked="0"/>
    </xf>
    <xf numFmtId="0" fontId="22" fillId="8" borderId="10" xfId="0" applyFont="1" applyFill="1" applyBorder="1" applyAlignment="1" applyProtection="1">
      <alignment horizontal="right" vertical="top" wrapText="1" readingOrder="1"/>
      <protection locked="0"/>
    </xf>
    <xf numFmtId="0" fontId="20" fillId="2" borderId="10" xfId="0" applyFont="1" applyFill="1" applyBorder="1" applyAlignment="1" applyProtection="1">
      <alignment horizontal="right" vertical="top" wrapText="1" readingOrder="1"/>
      <protection locked="0"/>
    </xf>
    <xf numFmtId="0" fontId="7" fillId="8" borderId="10" xfId="0" applyFont="1" applyFill="1" applyBorder="1" applyAlignment="1" applyProtection="1">
      <alignment horizontal="right" vertical="top" wrapText="1" readingOrder="1"/>
      <protection locked="0"/>
    </xf>
    <xf numFmtId="0" fontId="20" fillId="8" borderId="37" xfId="0" applyFont="1" applyFill="1" applyBorder="1" applyAlignment="1" applyProtection="1">
      <alignment horizontal="right" vertical="top" wrapText="1" readingOrder="1"/>
      <protection locked="0"/>
    </xf>
    <xf numFmtId="0" fontId="20" fillId="8" borderId="6" xfId="0" applyFont="1" applyFill="1" applyBorder="1" applyAlignment="1" applyProtection="1">
      <alignment horizontal="right" vertical="top" wrapText="1" readingOrder="1"/>
      <protection locked="0"/>
    </xf>
    <xf numFmtId="0" fontId="20" fillId="8" borderId="35" xfId="0" applyFont="1" applyFill="1" applyBorder="1" applyAlignment="1" applyProtection="1">
      <alignment horizontal="right" vertical="top" wrapText="1" readingOrder="1"/>
      <protection locked="0"/>
    </xf>
    <xf numFmtId="0" fontId="3" fillId="0" borderId="6" xfId="4" applyBorder="1" applyAlignment="1">
      <alignment horizontal="right" vertical="center" wrapText="1"/>
    </xf>
    <xf numFmtId="0" fontId="22" fillId="2" borderId="10" xfId="0" applyFont="1" applyFill="1" applyBorder="1" applyAlignment="1" applyProtection="1">
      <alignment horizontal="right" vertical="top" wrapText="1" readingOrder="1"/>
      <protection locked="0"/>
    </xf>
    <xf numFmtId="0" fontId="22" fillId="7" borderId="10" xfId="0" applyFont="1" applyFill="1" applyBorder="1" applyAlignment="1" applyProtection="1">
      <alignment horizontal="right" vertical="top" wrapText="1" readingOrder="1"/>
      <protection locked="0"/>
    </xf>
    <xf numFmtId="0" fontId="20" fillId="8" borderId="40" xfId="0" applyFont="1" applyFill="1" applyBorder="1" applyAlignment="1" applyProtection="1">
      <alignment horizontal="right" vertical="top" wrapText="1" readingOrder="1"/>
      <protection locked="0"/>
    </xf>
    <xf numFmtId="0" fontId="20" fillId="2" borderId="0" xfId="0" applyFont="1" applyFill="1" applyAlignment="1" applyProtection="1">
      <alignment horizontal="right" vertical="top" wrapText="1" readingOrder="1"/>
      <protection locked="0"/>
    </xf>
    <xf numFmtId="0" fontId="22" fillId="8" borderId="36" xfId="0" applyFont="1" applyFill="1" applyBorder="1" applyAlignment="1" applyProtection="1">
      <alignment horizontal="right" vertical="top" wrapText="1" readingOrder="1"/>
      <protection locked="0"/>
    </xf>
    <xf numFmtId="0" fontId="20" fillId="8" borderId="36" xfId="0" applyFont="1" applyFill="1" applyBorder="1" applyAlignment="1" applyProtection="1">
      <alignment horizontal="right" vertical="top" wrapText="1" readingOrder="1"/>
      <protection locked="0"/>
    </xf>
    <xf numFmtId="0" fontId="20" fillId="0" borderId="14" xfId="0" applyFont="1" applyBorder="1" applyAlignment="1">
      <alignment horizontal="right"/>
    </xf>
    <xf numFmtId="4" fontId="3" fillId="0" borderId="6" xfId="4" applyNumberFormat="1" applyBorder="1" applyAlignment="1">
      <alignment horizontal="right" vertical="center" wrapText="1"/>
    </xf>
    <xf numFmtId="0" fontId="3" fillId="2" borderId="6" xfId="5" applyFill="1" applyBorder="1" applyAlignment="1">
      <alignment horizontal="left" vertical="center" wrapText="1"/>
    </xf>
    <xf numFmtId="4" fontId="3" fillId="2" borderId="6" xfId="4" applyNumberFormat="1" applyFill="1" applyBorder="1" applyAlignment="1">
      <alignment horizontal="right" vertical="center" wrapText="1"/>
    </xf>
    <xf numFmtId="0" fontId="20" fillId="2" borderId="14" xfId="0" applyFont="1" applyFill="1" applyBorder="1" applyAlignment="1">
      <alignment horizontal="center"/>
    </xf>
    <xf numFmtId="0" fontId="6" fillId="3" borderId="2" xfId="0" quotePrefix="1" applyFont="1" applyFill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6" fillId="3" borderId="4" xfId="0" quotePrefix="1" applyFont="1" applyFill="1" applyBorder="1" applyAlignment="1">
      <alignment horizontal="left" vertical="center" wrapText="1"/>
    </xf>
    <xf numFmtId="0" fontId="6" fillId="3" borderId="5" xfId="0" quotePrefix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quotePrefix="1" applyFont="1" applyBorder="1" applyAlignment="1">
      <alignment vertical="center"/>
    </xf>
    <xf numFmtId="0" fontId="6" fillId="0" borderId="3" xfId="0" quotePrefix="1" applyFont="1" applyBorder="1" applyAlignment="1">
      <alignment vertical="center"/>
    </xf>
    <xf numFmtId="0" fontId="6" fillId="0" borderId="4" xfId="0" quotePrefix="1" applyFont="1" applyBorder="1" applyAlignment="1">
      <alignment vertical="center"/>
    </xf>
    <xf numFmtId="0" fontId="6" fillId="0" borderId="2" xfId="0" quotePrefix="1" applyFont="1" applyBorder="1" applyAlignment="1">
      <alignment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quotePrefix="1" applyFont="1" applyBorder="1" applyAlignment="1">
      <alignment vertical="center" wrapText="1"/>
    </xf>
    <xf numFmtId="0" fontId="6" fillId="3" borderId="2" xfId="0" quotePrefix="1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vertical="center" wrapText="1"/>
    </xf>
    <xf numFmtId="0" fontId="6" fillId="3" borderId="4" xfId="0" quotePrefix="1" applyFont="1" applyFill="1" applyBorder="1" applyAlignment="1">
      <alignment vertical="center" wrapText="1"/>
    </xf>
    <xf numFmtId="0" fontId="6" fillId="3" borderId="2" xfId="0" quotePrefix="1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11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1" fillId="0" borderId="2" xfId="0" quotePrefix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38" fillId="3" borderId="7" xfId="3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49" fontId="41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7" fillId="0" borderId="7" xfId="0" applyFont="1" applyBorder="1"/>
    <xf numFmtId="0" fontId="0" fillId="0" borderId="8" xfId="0" applyBorder="1"/>
    <xf numFmtId="0" fontId="0" fillId="0" borderId="9" xfId="0" applyBorder="1"/>
    <xf numFmtId="0" fontId="0" fillId="3" borderId="6" xfId="0" applyFill="1" applyBorder="1" applyAlignment="1">
      <alignment horizontal="center" vertical="center" wrapText="1"/>
    </xf>
    <xf numFmtId="0" fontId="20" fillId="8" borderId="13" xfId="0" applyFont="1" applyFill="1" applyBorder="1" applyAlignment="1" applyProtection="1">
      <alignment horizontal="left" vertical="top" wrapText="1" readingOrder="1"/>
      <protection locked="0"/>
    </xf>
    <xf numFmtId="0" fontId="20" fillId="8" borderId="14" xfId="0" applyFont="1" applyFill="1" applyBorder="1" applyAlignment="1" applyProtection="1">
      <alignment horizontal="left" vertical="top" wrapText="1" readingOrder="1"/>
      <protection locked="0"/>
    </xf>
    <xf numFmtId="0" fontId="20" fillId="8" borderId="15" xfId="0" applyFont="1" applyFill="1" applyBorder="1" applyAlignment="1" applyProtection="1">
      <alignment horizontal="left" vertical="top" wrapText="1" readingOrder="1"/>
      <protection locked="0"/>
    </xf>
    <xf numFmtId="0" fontId="22" fillId="8" borderId="13" xfId="0" applyFont="1" applyFill="1" applyBorder="1" applyAlignment="1" applyProtection="1">
      <alignment horizontal="left" vertical="top" wrapText="1" readingOrder="1"/>
      <protection locked="0"/>
    </xf>
    <xf numFmtId="0" fontId="22" fillId="8" borderId="14" xfId="0" applyFont="1" applyFill="1" applyBorder="1" applyAlignment="1" applyProtection="1">
      <alignment horizontal="left" vertical="top" wrapText="1" readingOrder="1"/>
      <protection locked="0"/>
    </xf>
    <xf numFmtId="0" fontId="22" fillId="8" borderId="15" xfId="0" applyFont="1" applyFill="1" applyBorder="1" applyAlignment="1" applyProtection="1">
      <alignment horizontal="left" vertical="top" wrapText="1" readingOrder="1"/>
      <protection locked="0"/>
    </xf>
    <xf numFmtId="0" fontId="20" fillId="8" borderId="36" xfId="0" applyFont="1" applyFill="1" applyBorder="1" applyAlignment="1" applyProtection="1">
      <alignment horizontal="left" vertical="top" wrapText="1" readingOrder="1"/>
      <protection locked="0"/>
    </xf>
    <xf numFmtId="0" fontId="22" fillId="8" borderId="10" xfId="0" applyFont="1" applyFill="1" applyBorder="1" applyAlignment="1" applyProtection="1">
      <alignment horizontal="left" vertical="top" wrapText="1" readingOrder="1"/>
      <protection locked="0"/>
    </xf>
    <xf numFmtId="0" fontId="20" fillId="8" borderId="37" xfId="0" applyFont="1" applyFill="1" applyBorder="1" applyAlignment="1" applyProtection="1">
      <alignment horizontal="left" vertical="top" wrapText="1" readingOrder="1"/>
      <protection locked="0"/>
    </xf>
    <xf numFmtId="0" fontId="3" fillId="0" borderId="16" xfId="4" applyBorder="1" applyAlignment="1">
      <alignment horizontal="left" vertical="center" wrapText="1"/>
    </xf>
    <xf numFmtId="0" fontId="3" fillId="0" borderId="17" xfId="4" applyBorder="1" applyAlignment="1">
      <alignment horizontal="left" vertical="center" wrapText="1"/>
    </xf>
    <xf numFmtId="0" fontId="3" fillId="0" borderId="18" xfId="4" applyBorder="1" applyAlignment="1">
      <alignment horizontal="left" vertical="center" wrapText="1"/>
    </xf>
    <xf numFmtId="0" fontId="20" fillId="8" borderId="7" xfId="0" applyFont="1" applyFill="1" applyBorder="1" applyAlignment="1" applyProtection="1">
      <alignment horizontal="left" vertical="top" wrapText="1" readingOrder="1"/>
      <protection locked="0"/>
    </xf>
    <xf numFmtId="0" fontId="20" fillId="8" borderId="8" xfId="0" applyFont="1" applyFill="1" applyBorder="1" applyAlignment="1" applyProtection="1">
      <alignment horizontal="left" vertical="top" wrapText="1" readingOrder="1"/>
      <protection locked="0"/>
    </xf>
    <xf numFmtId="0" fontId="20" fillId="8" borderId="9" xfId="0" applyFont="1" applyFill="1" applyBorder="1" applyAlignment="1" applyProtection="1">
      <alignment horizontal="left" vertical="top" wrapText="1" readingOrder="1"/>
      <protection locked="0"/>
    </xf>
    <xf numFmtId="0" fontId="3" fillId="0" borderId="42" xfId="5" applyBorder="1" applyAlignment="1">
      <alignment horizontal="left" vertical="center" wrapText="1"/>
    </xf>
    <xf numFmtId="0" fontId="3" fillId="0" borderId="34" xfId="5" applyBorder="1" applyAlignment="1">
      <alignment horizontal="left" vertical="center" wrapText="1"/>
    </xf>
    <xf numFmtId="0" fontId="3" fillId="0" borderId="43" xfId="5" applyBorder="1" applyAlignment="1">
      <alignment horizontal="left" vertical="center" wrapText="1"/>
    </xf>
    <xf numFmtId="0" fontId="5" fillId="0" borderId="16" xfId="5" applyFont="1" applyBorder="1" applyAlignment="1">
      <alignment horizontal="left" vertical="center" wrapText="1"/>
    </xf>
    <xf numFmtId="0" fontId="5" fillId="0" borderId="17" xfId="5" applyFont="1" applyBorder="1" applyAlignment="1">
      <alignment horizontal="left" vertical="center" wrapText="1"/>
    </xf>
    <xf numFmtId="0" fontId="5" fillId="0" borderId="18" xfId="5" applyFont="1" applyBorder="1" applyAlignment="1">
      <alignment horizontal="left" vertical="center" wrapText="1"/>
    </xf>
    <xf numFmtId="0" fontId="3" fillId="0" borderId="21" xfId="5" applyBorder="1" applyAlignment="1">
      <alignment horizontal="left" vertical="center" wrapText="1"/>
    </xf>
    <xf numFmtId="0" fontId="3" fillId="0" borderId="22" xfId="5" applyBorder="1" applyAlignment="1">
      <alignment horizontal="left" vertical="center" wrapText="1"/>
    </xf>
    <xf numFmtId="0" fontId="3" fillId="0" borderId="23" xfId="5" applyBorder="1" applyAlignment="1">
      <alignment horizontal="left" vertical="center" wrapText="1"/>
    </xf>
    <xf numFmtId="0" fontId="5" fillId="0" borderId="16" xfId="3" applyFont="1" applyBorder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5" fillId="0" borderId="18" xfId="3" applyFont="1" applyBorder="1" applyAlignment="1">
      <alignment horizontal="left" vertical="center" wrapText="1"/>
    </xf>
    <xf numFmtId="0" fontId="22" fillId="8" borderId="21" xfId="0" applyFont="1" applyFill="1" applyBorder="1" applyAlignment="1" applyProtection="1">
      <alignment horizontal="left" vertical="top" wrapText="1" readingOrder="1"/>
      <protection locked="0"/>
    </xf>
    <xf numFmtId="0" fontId="22" fillId="8" borderId="22" xfId="0" applyFont="1" applyFill="1" applyBorder="1" applyAlignment="1" applyProtection="1">
      <alignment horizontal="left" vertical="top" wrapText="1" readingOrder="1"/>
      <protection locked="0"/>
    </xf>
    <xf numFmtId="0" fontId="22" fillId="8" borderId="23" xfId="0" applyFont="1" applyFill="1" applyBorder="1" applyAlignment="1" applyProtection="1">
      <alignment horizontal="left" vertical="top" wrapText="1" readingOrder="1"/>
      <protection locked="0"/>
    </xf>
    <xf numFmtId="0" fontId="20" fillId="8" borderId="19" xfId="0" applyFont="1" applyFill="1" applyBorder="1" applyAlignment="1" applyProtection="1">
      <alignment horizontal="left" vertical="top" wrapText="1" readingOrder="1"/>
      <protection locked="0"/>
    </xf>
    <xf numFmtId="0" fontId="20" fillId="8" borderId="20" xfId="0" applyFont="1" applyFill="1" applyBorder="1" applyAlignment="1" applyProtection="1">
      <alignment horizontal="left" vertical="top" wrapText="1" readingOrder="1"/>
      <protection locked="0"/>
    </xf>
    <xf numFmtId="0" fontId="20" fillId="2" borderId="13" xfId="0" applyFont="1" applyFill="1" applyBorder="1" applyAlignment="1" applyProtection="1">
      <alignment horizontal="left" vertical="top" wrapText="1" readingOrder="1"/>
      <protection locked="0"/>
    </xf>
    <xf numFmtId="0" fontId="20" fillId="2" borderId="14" xfId="0" applyFont="1" applyFill="1" applyBorder="1" applyAlignment="1" applyProtection="1">
      <alignment horizontal="left" vertical="top" wrapText="1" readingOrder="1"/>
      <protection locked="0"/>
    </xf>
    <xf numFmtId="0" fontId="20" fillId="2" borderId="15" xfId="0" applyFont="1" applyFill="1" applyBorder="1" applyAlignment="1" applyProtection="1">
      <alignment horizontal="left" vertical="top" wrapText="1" readingOrder="1"/>
      <protection locked="0"/>
    </xf>
    <xf numFmtId="0" fontId="20" fillId="8" borderId="25" xfId="0" applyFont="1" applyFill="1" applyBorder="1" applyAlignment="1" applyProtection="1">
      <alignment horizontal="left" vertical="top" wrapText="1" readingOrder="1"/>
      <protection locked="0"/>
    </xf>
    <xf numFmtId="0" fontId="20" fillId="8" borderId="24" xfId="0" applyFont="1" applyFill="1" applyBorder="1" applyAlignment="1" applyProtection="1">
      <alignment horizontal="left" vertical="top" wrapText="1" readingOrder="1"/>
      <protection locked="0"/>
    </xf>
    <xf numFmtId="0" fontId="20" fillId="8" borderId="26" xfId="0" applyFont="1" applyFill="1" applyBorder="1" applyAlignment="1" applyProtection="1">
      <alignment horizontal="left" vertical="top" wrapText="1" readingOrder="1"/>
      <protection locked="0"/>
    </xf>
    <xf numFmtId="0" fontId="3" fillId="0" borderId="19" xfId="5" applyBorder="1" applyAlignment="1">
      <alignment horizontal="center" vertical="center" wrapText="1"/>
    </xf>
    <xf numFmtId="0" fontId="3" fillId="0" borderId="14" xfId="5" applyBorder="1" applyAlignment="1">
      <alignment horizontal="center" vertical="center" wrapText="1"/>
    </xf>
    <xf numFmtId="0" fontId="3" fillId="0" borderId="20" xfId="5" applyBorder="1" applyAlignment="1">
      <alignment horizontal="center" vertical="center" wrapText="1"/>
    </xf>
    <xf numFmtId="0" fontId="3" fillId="0" borderId="7" xfId="5" applyBorder="1" applyAlignment="1">
      <alignment horizontal="left" vertical="center" wrapText="1"/>
    </xf>
    <xf numFmtId="0" fontId="3" fillId="0" borderId="8" xfId="5" applyBorder="1" applyAlignment="1">
      <alignment horizontal="left" vertical="center" wrapText="1"/>
    </xf>
    <xf numFmtId="0" fontId="3" fillId="0" borderId="9" xfId="5" applyBorder="1" applyAlignment="1">
      <alignment horizontal="left" vertical="center" wrapText="1"/>
    </xf>
    <xf numFmtId="0" fontId="22" fillId="8" borderId="40" xfId="0" applyFont="1" applyFill="1" applyBorder="1" applyAlignment="1" applyProtection="1">
      <alignment horizontal="left" vertical="top" wrapText="1" readingOrder="1"/>
      <protection locked="0"/>
    </xf>
    <xf numFmtId="0" fontId="22" fillId="8" borderId="35" xfId="0" applyFont="1" applyFill="1" applyBorder="1" applyAlignment="1" applyProtection="1">
      <alignment horizontal="left" vertical="top" wrapText="1" readingOrder="1"/>
      <protection locked="0"/>
    </xf>
    <xf numFmtId="0" fontId="22" fillId="8" borderId="41" xfId="0" applyFont="1" applyFill="1" applyBorder="1" applyAlignment="1" applyProtection="1">
      <alignment horizontal="left" vertical="top" wrapText="1" readingOrder="1"/>
      <protection locked="0"/>
    </xf>
    <xf numFmtId="0" fontId="22" fillId="7" borderId="10" xfId="0" applyFont="1" applyFill="1" applyBorder="1" applyAlignment="1" applyProtection="1">
      <alignment horizontal="left" vertical="top" wrapText="1" readingOrder="1"/>
      <protection locked="0"/>
    </xf>
    <xf numFmtId="0" fontId="20" fillId="8" borderId="10" xfId="0" applyFont="1" applyFill="1" applyBorder="1" applyAlignment="1" applyProtection="1">
      <alignment horizontal="left" vertical="top" wrapText="1" readingOrder="1"/>
      <protection locked="0"/>
    </xf>
    <xf numFmtId="0" fontId="20" fillId="2" borderId="10" xfId="0" applyFont="1" applyFill="1" applyBorder="1" applyAlignment="1" applyProtection="1">
      <alignment horizontal="left" vertical="top" wrapText="1" readingOrder="1"/>
      <protection locked="0"/>
    </xf>
    <xf numFmtId="0" fontId="22" fillId="6" borderId="10" xfId="0" applyFont="1" applyFill="1" applyBorder="1" applyAlignment="1" applyProtection="1">
      <alignment horizontal="left" vertical="top" wrapText="1" readingOrder="1"/>
      <protection locked="0"/>
    </xf>
    <xf numFmtId="0" fontId="24" fillId="0" borderId="0" xfId="0" applyFont="1" applyAlignment="1">
      <alignment horizontal="center" vertical="center"/>
    </xf>
    <xf numFmtId="0" fontId="21" fillId="3" borderId="10" xfId="0" applyFont="1" applyFill="1" applyBorder="1" applyAlignment="1" applyProtection="1">
      <alignment horizontal="center" vertical="center" wrapText="1" readingOrder="1"/>
      <protection locked="0"/>
    </xf>
    <xf numFmtId="0" fontId="12" fillId="3" borderId="10" xfId="0" applyFont="1" applyFill="1" applyBorder="1" applyAlignment="1">
      <alignment horizontal="center" vertical="center" wrapText="1" readingOrder="1"/>
    </xf>
    <xf numFmtId="0" fontId="22" fillId="3" borderId="10" xfId="0" applyFont="1" applyFill="1" applyBorder="1" applyAlignment="1" applyProtection="1">
      <alignment horizontal="center" vertical="center" wrapText="1" readingOrder="1"/>
      <protection locked="0"/>
    </xf>
    <xf numFmtId="0" fontId="22" fillId="5" borderId="10" xfId="0" applyFont="1" applyFill="1" applyBorder="1" applyAlignment="1" applyProtection="1">
      <alignment horizontal="left" vertical="top" wrapText="1" readingOrder="1"/>
      <protection locked="0"/>
    </xf>
    <xf numFmtId="0" fontId="22" fillId="4" borderId="13" xfId="0" applyFont="1" applyFill="1" applyBorder="1" applyAlignment="1" applyProtection="1">
      <alignment horizontal="left" wrapText="1" readingOrder="1"/>
      <protection locked="0"/>
    </xf>
    <xf numFmtId="0" fontId="0" fillId="0" borderId="14" xfId="0" applyBorder="1" applyAlignment="1">
      <alignment wrapText="1" readingOrder="1"/>
    </xf>
    <xf numFmtId="0" fontId="0" fillId="0" borderId="15" xfId="0" applyBorder="1" applyAlignment="1">
      <alignment wrapText="1" readingOrder="1"/>
    </xf>
    <xf numFmtId="0" fontId="7" fillId="2" borderId="13" xfId="0" applyFont="1" applyFill="1" applyBorder="1" applyAlignment="1" applyProtection="1">
      <alignment horizontal="left" vertical="top" wrapText="1" readingOrder="1"/>
      <protection locked="0"/>
    </xf>
    <xf numFmtId="0" fontId="7" fillId="2" borderId="14" xfId="0" applyFont="1" applyFill="1" applyBorder="1" applyAlignment="1" applyProtection="1">
      <alignment horizontal="left" vertical="top" wrapText="1" readingOrder="1"/>
      <protection locked="0"/>
    </xf>
    <xf numFmtId="0" fontId="7" fillId="2" borderId="15" xfId="0" applyFont="1" applyFill="1" applyBorder="1" applyAlignment="1" applyProtection="1">
      <alignment horizontal="left" vertical="top" wrapText="1" readingOrder="1"/>
      <protection locked="0"/>
    </xf>
    <xf numFmtId="0" fontId="22" fillId="7" borderId="13" xfId="0" applyFont="1" applyFill="1" applyBorder="1" applyAlignment="1" applyProtection="1">
      <alignment horizontal="left" vertical="top" wrapText="1" readingOrder="1"/>
      <protection locked="0"/>
    </xf>
    <xf numFmtId="0" fontId="22" fillId="7" borderId="14" xfId="0" applyFont="1" applyFill="1" applyBorder="1" applyAlignment="1" applyProtection="1">
      <alignment horizontal="left" vertical="top" wrapText="1" readingOrder="1"/>
      <protection locked="0"/>
    </xf>
    <xf numFmtId="0" fontId="22" fillId="7" borderId="15" xfId="0" applyFont="1" applyFill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left" vertical="top" wrapText="1" readingOrder="1"/>
    </xf>
    <xf numFmtId="0" fontId="20" fillId="8" borderId="35" xfId="0" applyFont="1" applyFill="1" applyBorder="1" applyAlignment="1" applyProtection="1">
      <alignment horizontal="center" vertical="top" wrapText="1" readingOrder="1"/>
      <protection locked="0"/>
    </xf>
    <xf numFmtId="0" fontId="20" fillId="2" borderId="13" xfId="0" applyFont="1" applyFill="1" applyBorder="1" applyAlignment="1" applyProtection="1">
      <alignment horizontal="center" vertical="top" wrapText="1" readingOrder="1"/>
      <protection locked="0"/>
    </xf>
    <xf numFmtId="0" fontId="20" fillId="2" borderId="14" xfId="0" applyFont="1" applyFill="1" applyBorder="1" applyAlignment="1" applyProtection="1">
      <alignment horizontal="center" vertical="top" wrapText="1" readingOrder="1"/>
      <protection locked="0"/>
    </xf>
    <xf numFmtId="0" fontId="20" fillId="2" borderId="15" xfId="0" applyFont="1" applyFill="1" applyBorder="1" applyAlignment="1" applyProtection="1">
      <alignment horizontal="center" vertical="top" wrapText="1" readingOrder="1"/>
      <protection locked="0"/>
    </xf>
    <xf numFmtId="0" fontId="20" fillId="0" borderId="13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2" borderId="6" xfId="0" applyFont="1" applyFill="1" applyBorder="1" applyAlignment="1" applyProtection="1">
      <alignment horizontal="left" vertical="top" wrapText="1" readingOrder="1"/>
      <protection locked="0"/>
    </xf>
    <xf numFmtId="0" fontId="20" fillId="2" borderId="37" xfId="0" applyFont="1" applyFill="1" applyBorder="1" applyAlignment="1" applyProtection="1">
      <alignment horizontal="left" vertical="top" wrapText="1" readingOrder="1"/>
      <protection locked="0"/>
    </xf>
    <xf numFmtId="0" fontId="3" fillId="0" borderId="7" xfId="4" applyBorder="1" applyAlignment="1">
      <alignment horizontal="left" vertical="center" wrapText="1"/>
    </xf>
    <xf numFmtId="0" fontId="3" fillId="0" borderId="8" xfId="4" applyBorder="1" applyAlignment="1">
      <alignment horizontal="left" vertical="center" wrapText="1"/>
    </xf>
    <xf numFmtId="0" fontId="3" fillId="0" borderId="9" xfId="4" applyBorder="1" applyAlignment="1">
      <alignment horizontal="left" vertical="center" wrapText="1"/>
    </xf>
    <xf numFmtId="0" fontId="3" fillId="0" borderId="21" xfId="4" applyBorder="1" applyAlignment="1">
      <alignment horizontal="left" vertical="center" wrapText="1"/>
    </xf>
    <xf numFmtId="0" fontId="3" fillId="0" borderId="22" xfId="4" applyBorder="1" applyAlignment="1">
      <alignment horizontal="left" vertical="center" wrapText="1"/>
    </xf>
    <xf numFmtId="0" fontId="3" fillId="0" borderId="23" xfId="4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2" fillId="6" borderId="13" xfId="0" applyFont="1" applyFill="1" applyBorder="1" applyAlignment="1" applyProtection="1">
      <alignment horizontal="left" vertical="top" wrapText="1" readingOrder="1"/>
      <protection locked="0"/>
    </xf>
    <xf numFmtId="0" fontId="22" fillId="6" borderId="14" xfId="0" applyFont="1" applyFill="1" applyBorder="1" applyAlignment="1" applyProtection="1">
      <alignment horizontal="left" vertical="top" wrapText="1" readingOrder="1"/>
      <protection locked="0"/>
    </xf>
    <xf numFmtId="0" fontId="22" fillId="6" borderId="15" xfId="0" applyFont="1" applyFill="1" applyBorder="1" applyAlignment="1" applyProtection="1">
      <alignment horizontal="left" vertical="top" wrapText="1" readingOrder="1"/>
      <protection locked="0"/>
    </xf>
    <xf numFmtId="0" fontId="20" fillId="8" borderId="6" xfId="0" applyFont="1" applyFill="1" applyBorder="1" applyAlignment="1" applyProtection="1">
      <alignment horizontal="left" vertical="top" wrapText="1" readingOrder="1"/>
      <protection locked="0"/>
    </xf>
    <xf numFmtId="0" fontId="20" fillId="0" borderId="14" xfId="0" applyFont="1" applyBorder="1" applyAlignment="1">
      <alignment horizontal="center"/>
    </xf>
    <xf numFmtId="0" fontId="3" fillId="0" borderId="19" xfId="5" applyBorder="1" applyAlignment="1">
      <alignment horizontal="left" vertical="center" wrapText="1"/>
    </xf>
    <xf numFmtId="0" fontId="3" fillId="0" borderId="14" xfId="5" applyBorder="1" applyAlignment="1">
      <alignment horizontal="left" vertical="center" wrapText="1"/>
    </xf>
    <xf numFmtId="0" fontId="3" fillId="0" borderId="20" xfId="5" applyBorder="1" applyAlignment="1">
      <alignment horizontal="left" vertical="center" wrapText="1"/>
    </xf>
    <xf numFmtId="0" fontId="5" fillId="0" borderId="27" xfId="5" applyFont="1" applyBorder="1" applyAlignment="1">
      <alignment horizontal="left" vertical="center" wrapText="1"/>
    </xf>
    <xf numFmtId="0" fontId="5" fillId="0" borderId="28" xfId="5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</cellXfs>
  <cellStyles count="8">
    <cellStyle name="Normal" xfId="0" builtinId="0"/>
    <cellStyle name="Normal 2" xfId="7" xr:uid="{57E7A200-C88A-4055-A8FD-FA2E2B05CF36}"/>
    <cellStyle name="Obično_1Prihodi-rashodi2004" xfId="1" xr:uid="{00000000-0005-0000-0000-000001000000}"/>
    <cellStyle name="Obično_bilanca" xfId="2" xr:uid="{00000000-0005-0000-0000-000002000000}"/>
    <cellStyle name="Obično_List4" xfId="4" xr:uid="{00000000-0005-0000-0000-000003000000}"/>
    <cellStyle name="Obično_List5" xfId="5" xr:uid="{00000000-0005-0000-0000-000004000000}"/>
    <cellStyle name="Obično_List6" xfId="6" xr:uid="{00000000-0005-0000-0000-000005000000}"/>
    <cellStyle name="Obično_List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Normal="100" zoomScaleSheetLayoutView="100" workbookViewId="0">
      <selection activeCell="H27" sqref="H27"/>
    </sheetView>
  </sheetViews>
  <sheetFormatPr defaultRowHeight="15"/>
  <cols>
    <col min="5" max="5" width="18.140625" customWidth="1"/>
    <col min="6" max="6" width="18.85546875" customWidth="1"/>
    <col min="7" max="7" width="15.85546875" customWidth="1"/>
    <col min="8" max="8" width="18.5703125" customWidth="1"/>
    <col min="9" max="9" width="8.7109375" customWidth="1"/>
    <col min="10" max="10" width="10.140625" customWidth="1"/>
    <col min="13" max="13" width="10.140625" bestFit="1" customWidth="1"/>
  </cols>
  <sheetData>
    <row r="1" spans="1:10" s="132" customFormat="1" ht="14.25">
      <c r="A1" s="132" t="s">
        <v>218</v>
      </c>
    </row>
    <row r="2" spans="1:10" s="132" customFormat="1" ht="14.25">
      <c r="A2" s="132" t="s">
        <v>216</v>
      </c>
    </row>
    <row r="3" spans="1:10" s="132" customFormat="1" ht="14.25">
      <c r="A3" s="132" t="s">
        <v>217</v>
      </c>
    </row>
    <row r="4" spans="1:10" s="132" customFormat="1" ht="14.25"/>
    <row r="5" spans="1:10" s="132" customFormat="1" ht="46.5" customHeight="1">
      <c r="B5" s="338" t="s">
        <v>277</v>
      </c>
      <c r="C5" s="339"/>
      <c r="D5" s="339"/>
      <c r="E5" s="339"/>
      <c r="F5" s="339"/>
      <c r="G5" s="339"/>
      <c r="H5" s="339"/>
      <c r="I5" s="339"/>
    </row>
    <row r="6" spans="1:10" s="132" customFormat="1" ht="12" customHeight="1">
      <c r="A6" s="1"/>
      <c r="B6" s="1"/>
      <c r="C6" s="1"/>
      <c r="D6" s="1"/>
      <c r="E6" s="1"/>
      <c r="F6" s="1"/>
      <c r="G6" s="1"/>
    </row>
    <row r="7" spans="1:10" s="132" customFormat="1" ht="15.75" customHeight="1">
      <c r="B7" s="127"/>
      <c r="D7" s="141"/>
      <c r="F7" s="127" t="s">
        <v>0</v>
      </c>
      <c r="G7" s="141"/>
    </row>
    <row r="8" spans="1:10" s="132" customFormat="1" ht="18" customHeight="1">
      <c r="B8" s="338" t="s">
        <v>248</v>
      </c>
      <c r="C8" s="339"/>
      <c r="D8" s="339"/>
      <c r="E8" s="339"/>
      <c r="F8" s="339"/>
      <c r="G8" s="339"/>
      <c r="H8" s="339"/>
    </row>
    <row r="9" spans="1:10" s="132" customFormat="1" ht="18" customHeight="1">
      <c r="B9" s="127"/>
    </row>
    <row r="10" spans="1:10" s="134" customFormat="1" ht="21" customHeight="1">
      <c r="A10" s="134" t="s">
        <v>233</v>
      </c>
      <c r="B10" s="128"/>
      <c r="C10" s="128"/>
      <c r="D10" s="128"/>
      <c r="E10" s="2"/>
      <c r="F10" s="2"/>
      <c r="G10" s="133"/>
    </row>
    <row r="11" spans="1:10" s="135" customFormat="1" ht="28.5" customHeight="1">
      <c r="A11" s="343" t="s">
        <v>236</v>
      </c>
      <c r="B11" s="344"/>
      <c r="C11" s="344"/>
      <c r="D11" s="344"/>
      <c r="E11" s="345"/>
      <c r="F11" s="129" t="s">
        <v>271</v>
      </c>
      <c r="G11" s="130" t="s">
        <v>234</v>
      </c>
      <c r="H11" s="129" t="s">
        <v>270</v>
      </c>
      <c r="I11" s="131" t="s">
        <v>5</v>
      </c>
      <c r="J11" s="131" t="s">
        <v>5</v>
      </c>
    </row>
    <row r="12" spans="1:10" s="44" customFormat="1" ht="9.75" customHeight="1">
      <c r="A12" s="346">
        <v>1</v>
      </c>
      <c r="B12" s="347"/>
      <c r="C12" s="347"/>
      <c r="D12" s="347"/>
      <c r="E12" s="348"/>
      <c r="F12" s="12">
        <v>2</v>
      </c>
      <c r="G12" s="12">
        <v>3</v>
      </c>
      <c r="H12" s="136">
        <v>4</v>
      </c>
      <c r="I12" s="136" t="s">
        <v>246</v>
      </c>
      <c r="J12" s="136" t="s">
        <v>247</v>
      </c>
    </row>
    <row r="13" spans="1:10" s="132" customFormat="1" ht="18" customHeight="1">
      <c r="A13" s="323" t="s">
        <v>237</v>
      </c>
      <c r="B13" s="324"/>
      <c r="C13" s="324"/>
      <c r="D13" s="324"/>
      <c r="E13" s="325"/>
      <c r="F13" s="11">
        <v>7551397</v>
      </c>
      <c r="G13" s="109">
        <v>4639159</v>
      </c>
      <c r="H13" s="73">
        <v>4368684.22</v>
      </c>
      <c r="I13" s="107">
        <f>(H13/F13)*100</f>
        <v>57.852662494105388</v>
      </c>
      <c r="J13" s="107">
        <f>(H13/G13)*100</f>
        <v>94.169745421530067</v>
      </c>
    </row>
    <row r="14" spans="1:10" s="132" customFormat="1" ht="18" customHeight="1">
      <c r="A14" s="326" t="s">
        <v>238</v>
      </c>
      <c r="B14" s="327"/>
      <c r="C14" s="327"/>
      <c r="D14" s="327"/>
      <c r="E14" s="328"/>
      <c r="F14" s="11">
        <v>16192.2</v>
      </c>
      <c r="G14" s="109">
        <v>7200</v>
      </c>
      <c r="H14" s="139">
        <v>7418.43</v>
      </c>
      <c r="I14" s="107">
        <f t="shared" ref="I14:I19" si="0">(H14/F14)*100</f>
        <v>45.814836773261199</v>
      </c>
      <c r="J14" s="107">
        <f t="shared" ref="J14:J19" si="1">(H14/G14)*100</f>
        <v>103.03375000000001</v>
      </c>
    </row>
    <row r="15" spans="1:10" s="132" customFormat="1" ht="18" customHeight="1">
      <c r="A15" s="335" t="s">
        <v>191</v>
      </c>
      <c r="B15" s="336"/>
      <c r="C15" s="336"/>
      <c r="D15" s="336"/>
      <c r="E15" s="337"/>
      <c r="F15" s="10">
        <f>SUM(F13:F14)</f>
        <v>7567589.2000000002</v>
      </c>
      <c r="G15" s="110">
        <f>G13+G14</f>
        <v>4646359</v>
      </c>
      <c r="H15" s="140">
        <f>SUM(H13:H14)</f>
        <v>4376102.6499999994</v>
      </c>
      <c r="I15" s="108">
        <f t="shared" si="0"/>
        <v>57.82690542980319</v>
      </c>
      <c r="J15" s="108">
        <f t="shared" si="1"/>
        <v>94.183481087018876</v>
      </c>
    </row>
    <row r="16" spans="1:10" s="132" customFormat="1" ht="18" customHeight="1">
      <c r="A16" s="329" t="s">
        <v>239</v>
      </c>
      <c r="B16" s="330"/>
      <c r="C16" s="330"/>
      <c r="D16" s="330"/>
      <c r="E16" s="331"/>
      <c r="F16" s="11">
        <v>6649163.5099999998</v>
      </c>
      <c r="G16" s="111">
        <v>5154501</v>
      </c>
      <c r="H16" s="74">
        <v>4712241.25</v>
      </c>
      <c r="I16" s="107">
        <f>(H16/F16)*100</f>
        <v>70.869685230526088</v>
      </c>
      <c r="J16" s="107">
        <f t="shared" si="1"/>
        <v>91.419930852666425</v>
      </c>
    </row>
    <row r="17" spans="1:14" s="132" customFormat="1" ht="18" customHeight="1">
      <c r="A17" s="326" t="s">
        <v>240</v>
      </c>
      <c r="B17" s="327"/>
      <c r="C17" s="327"/>
      <c r="D17" s="327"/>
      <c r="E17" s="328"/>
      <c r="F17" s="11">
        <v>434366.51</v>
      </c>
      <c r="G17" s="111">
        <v>334098</v>
      </c>
      <c r="H17" s="139">
        <v>225399.11</v>
      </c>
      <c r="I17" s="107">
        <f t="shared" si="0"/>
        <v>51.89145682525109</v>
      </c>
      <c r="J17" s="107">
        <f t="shared" si="1"/>
        <v>67.464968362576244</v>
      </c>
    </row>
    <row r="18" spans="1:14" s="132" customFormat="1" ht="18" customHeight="1">
      <c r="A18" s="335" t="s">
        <v>135</v>
      </c>
      <c r="B18" s="336"/>
      <c r="C18" s="336"/>
      <c r="D18" s="336"/>
      <c r="E18" s="337"/>
      <c r="F18" s="10">
        <f>SUM(F16:F17)</f>
        <v>7083530.0199999996</v>
      </c>
      <c r="G18" s="10">
        <f>G16+G17</f>
        <v>5488599</v>
      </c>
      <c r="H18" s="140">
        <f>SUM(H16:H17)</f>
        <v>4937640.3600000003</v>
      </c>
      <c r="I18" s="108">
        <f t="shared" si="0"/>
        <v>69.705928344466884</v>
      </c>
      <c r="J18" s="108">
        <f t="shared" si="1"/>
        <v>89.961761826651937</v>
      </c>
    </row>
    <row r="19" spans="1:14" s="132" customFormat="1" ht="18" customHeight="1">
      <c r="A19" s="332" t="s">
        <v>3</v>
      </c>
      <c r="B19" s="333"/>
      <c r="C19" s="333"/>
      <c r="D19" s="333"/>
      <c r="E19" s="334"/>
      <c r="F19" s="10">
        <f>F15-F18</f>
        <v>484059.18000000063</v>
      </c>
      <c r="G19" s="10">
        <f>G15-G18</f>
        <v>-842240</v>
      </c>
      <c r="H19" s="140">
        <f>H15-H18</f>
        <v>-561537.71000000089</v>
      </c>
      <c r="I19" s="108">
        <f t="shared" si="0"/>
        <v>-116.00600364608313</v>
      </c>
      <c r="J19" s="108">
        <f t="shared" si="1"/>
        <v>66.671935552811661</v>
      </c>
    </row>
    <row r="20" spans="1:14" s="132" customFormat="1" ht="18">
      <c r="A20" s="1"/>
      <c r="B20" s="3"/>
      <c r="C20" s="3"/>
      <c r="D20" s="3"/>
      <c r="E20" s="3"/>
      <c r="G20" s="4"/>
      <c r="I20" s="134"/>
      <c r="J20" s="134"/>
    </row>
    <row r="21" spans="1:14" s="134" customFormat="1" ht="21" customHeight="1">
      <c r="A21" s="134" t="s">
        <v>235</v>
      </c>
      <c r="B21" s="1"/>
      <c r="C21" s="1"/>
      <c r="D21" s="1"/>
      <c r="E21" s="1"/>
      <c r="F21" s="1"/>
      <c r="G21" s="1"/>
    </row>
    <row r="22" spans="1:14" s="132" customFormat="1" ht="25.5" customHeight="1">
      <c r="A22" s="343" t="s">
        <v>236</v>
      </c>
      <c r="B22" s="344"/>
      <c r="C22" s="344"/>
      <c r="D22" s="344"/>
      <c r="E22" s="345"/>
      <c r="F22" s="129" t="s">
        <v>271</v>
      </c>
      <c r="G22" s="130" t="s">
        <v>234</v>
      </c>
      <c r="H22" s="129" t="s">
        <v>270</v>
      </c>
      <c r="I22" s="131" t="s">
        <v>5</v>
      </c>
      <c r="J22" s="131" t="s">
        <v>5</v>
      </c>
    </row>
    <row r="23" spans="1:14" s="44" customFormat="1" ht="9.75" customHeight="1">
      <c r="A23" s="346">
        <v>1</v>
      </c>
      <c r="B23" s="347"/>
      <c r="C23" s="347"/>
      <c r="D23" s="347"/>
      <c r="E23" s="348"/>
      <c r="F23" s="12">
        <v>2</v>
      </c>
      <c r="G23" s="12">
        <v>3</v>
      </c>
      <c r="H23" s="136">
        <v>4</v>
      </c>
      <c r="I23" s="136" t="s">
        <v>246</v>
      </c>
      <c r="J23" s="136" t="s">
        <v>247</v>
      </c>
    </row>
    <row r="24" spans="1:14" s="132" customFormat="1" ht="24.75" customHeight="1">
      <c r="A24" s="340" t="s">
        <v>241</v>
      </c>
      <c r="B24" s="341"/>
      <c r="C24" s="341"/>
      <c r="D24" s="341"/>
      <c r="E24" s="342"/>
      <c r="F24" s="54">
        <v>0</v>
      </c>
      <c r="G24" s="13">
        <v>0</v>
      </c>
      <c r="H24" s="13">
        <v>0</v>
      </c>
      <c r="I24" s="142">
        <v>0</v>
      </c>
      <c r="J24" s="142">
        <v>0</v>
      </c>
      <c r="N24" s="132" t="s">
        <v>283</v>
      </c>
    </row>
    <row r="25" spans="1:14" s="132" customFormat="1" ht="25.5" customHeight="1">
      <c r="A25" s="340" t="s">
        <v>242</v>
      </c>
      <c r="B25" s="341"/>
      <c r="C25" s="341"/>
      <c r="D25" s="341"/>
      <c r="E25" s="342"/>
      <c r="F25" s="13">
        <v>0</v>
      </c>
      <c r="G25" s="13">
        <v>0</v>
      </c>
      <c r="H25" s="13">
        <v>0</v>
      </c>
      <c r="I25" s="142">
        <v>0</v>
      </c>
      <c r="J25" s="142">
        <v>0</v>
      </c>
      <c r="M25" s="137"/>
    </row>
    <row r="26" spans="1:14" s="132" customFormat="1" ht="18" customHeight="1">
      <c r="A26" s="318" t="s">
        <v>243</v>
      </c>
      <c r="B26" s="319"/>
      <c r="C26" s="319"/>
      <c r="D26" s="319"/>
      <c r="E26" s="320"/>
      <c r="F26" s="14">
        <v>0</v>
      </c>
      <c r="G26" s="15">
        <v>0</v>
      </c>
      <c r="H26" s="15">
        <v>0</v>
      </c>
      <c r="I26" s="143">
        <v>0</v>
      </c>
      <c r="J26" s="143">
        <v>0</v>
      </c>
    </row>
    <row r="27" spans="1:14" s="132" customFormat="1" ht="19.5" customHeight="1">
      <c r="A27" s="318" t="s">
        <v>244</v>
      </c>
      <c r="B27" s="319"/>
      <c r="C27" s="319"/>
      <c r="D27" s="319"/>
      <c r="E27" s="320"/>
      <c r="F27" s="14">
        <v>358181</v>
      </c>
      <c r="G27" s="15">
        <v>842240</v>
      </c>
      <c r="H27" s="138">
        <v>842239.81</v>
      </c>
      <c r="I27" s="143"/>
      <c r="J27" s="143">
        <v>100</v>
      </c>
    </row>
    <row r="28" spans="1:14" s="132" customFormat="1" ht="19.5" customHeight="1">
      <c r="A28" s="321" t="s">
        <v>245</v>
      </c>
      <c r="B28" s="322"/>
      <c r="C28" s="322"/>
      <c r="D28" s="322"/>
      <c r="E28" s="322"/>
      <c r="F28" s="14">
        <v>842239.81</v>
      </c>
      <c r="G28" s="15">
        <v>842240</v>
      </c>
      <c r="H28" s="138">
        <f>H27+H19</f>
        <v>280702.09999999916</v>
      </c>
      <c r="I28" s="143"/>
      <c r="J28" s="143">
        <v>84.82</v>
      </c>
    </row>
    <row r="29" spans="1:14" s="132" customFormat="1" ht="18">
      <c r="A29" s="5"/>
      <c r="B29" s="3"/>
      <c r="C29" s="3"/>
      <c r="D29" s="3"/>
      <c r="E29" s="3"/>
      <c r="F29" s="116"/>
      <c r="G29" s="116"/>
      <c r="I29" s="134"/>
      <c r="J29" s="134"/>
    </row>
    <row r="31" spans="1:14">
      <c r="H31" s="75"/>
    </row>
    <row r="32" spans="1:14" ht="11.25" customHeight="1">
      <c r="A32" s="6"/>
      <c r="B32" s="7"/>
      <c r="C32" s="7"/>
      <c r="D32" s="7"/>
      <c r="E32" s="7"/>
      <c r="F32" s="7"/>
      <c r="G32" s="8"/>
    </row>
  </sheetData>
  <mergeCells count="18">
    <mergeCell ref="B5:I5"/>
    <mergeCell ref="A24:E24"/>
    <mergeCell ref="A25:E25"/>
    <mergeCell ref="A26:E26"/>
    <mergeCell ref="A11:E11"/>
    <mergeCell ref="A12:E12"/>
    <mergeCell ref="A22:E22"/>
    <mergeCell ref="A23:E23"/>
    <mergeCell ref="B8:H8"/>
    <mergeCell ref="A27:E27"/>
    <mergeCell ref="A28:E28"/>
    <mergeCell ref="A13:E13"/>
    <mergeCell ref="A14:E14"/>
    <mergeCell ref="A16:E16"/>
    <mergeCell ref="A17:E17"/>
    <mergeCell ref="A19:E19"/>
    <mergeCell ref="A15:E15"/>
    <mergeCell ref="A18:E18"/>
  </mergeCells>
  <pageMargins left="0.98425196850393704" right="0.59055118110236227" top="0.55118110236220474" bottom="0.55118110236220474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O248"/>
  <sheetViews>
    <sheetView zoomScale="85" zoomScaleNormal="85" zoomScaleSheetLayoutView="70" workbookViewId="0">
      <pane ySplit="5" topLeftCell="A40" activePane="bottomLeft" state="frozen"/>
      <selection pane="bottomLeft" activeCell="C94" sqref="C94:C98"/>
    </sheetView>
  </sheetViews>
  <sheetFormatPr defaultRowHeight="12.75"/>
  <cols>
    <col min="1" max="1" width="4.28515625" style="17" customWidth="1"/>
    <col min="2" max="2" width="6.28515625" style="17" customWidth="1"/>
    <col min="3" max="3" width="83.85546875" style="16" customWidth="1"/>
    <col min="4" max="4" width="20.140625" style="16" customWidth="1"/>
    <col min="5" max="5" width="24" style="16" customWidth="1"/>
    <col min="6" max="6" width="20.42578125" style="16" customWidth="1"/>
    <col min="7" max="7" width="9.140625" style="16" customWidth="1"/>
    <col min="8" max="8" width="9.5703125" style="16" customWidth="1"/>
    <col min="9" max="9" width="9.140625" style="16"/>
    <col min="10" max="10" width="10.28515625" style="16" bestFit="1" customWidth="1"/>
    <col min="11" max="243" width="9.140625" style="16"/>
    <col min="244" max="244" width="4.28515625" style="16" customWidth="1"/>
    <col min="245" max="245" width="4.42578125" style="16" customWidth="1"/>
    <col min="246" max="246" width="44.85546875" style="16" customWidth="1"/>
    <col min="247" max="247" width="13.7109375" style="16" customWidth="1"/>
    <col min="248" max="248" width="13.140625" style="16" customWidth="1"/>
    <col min="249" max="249" width="13.7109375" style="16" customWidth="1"/>
    <col min="250" max="251" width="9.5703125" style="16" customWidth="1"/>
    <col min="252" max="252" width="17" style="16" customWidth="1"/>
    <col min="253" max="253" width="20.28515625" style="16" customWidth="1"/>
    <col min="254" max="254" width="12.42578125" style="16" customWidth="1"/>
    <col min="255" max="499" width="9.140625" style="16"/>
    <col min="500" max="500" width="4.28515625" style="16" customWidth="1"/>
    <col min="501" max="501" width="4.42578125" style="16" customWidth="1"/>
    <col min="502" max="502" width="44.85546875" style="16" customWidth="1"/>
    <col min="503" max="503" width="13.7109375" style="16" customWidth="1"/>
    <col min="504" max="504" width="13.140625" style="16" customWidth="1"/>
    <col min="505" max="505" width="13.7109375" style="16" customWidth="1"/>
    <col min="506" max="507" width="9.5703125" style="16" customWidth="1"/>
    <col min="508" max="508" width="17" style="16" customWidth="1"/>
    <col min="509" max="509" width="20.28515625" style="16" customWidth="1"/>
    <col min="510" max="510" width="12.42578125" style="16" customWidth="1"/>
    <col min="511" max="755" width="9.140625" style="16"/>
    <col min="756" max="756" width="4.28515625" style="16" customWidth="1"/>
    <col min="757" max="757" width="4.42578125" style="16" customWidth="1"/>
    <col min="758" max="758" width="44.85546875" style="16" customWidth="1"/>
    <col min="759" max="759" width="13.7109375" style="16" customWidth="1"/>
    <col min="760" max="760" width="13.140625" style="16" customWidth="1"/>
    <col min="761" max="761" width="13.7109375" style="16" customWidth="1"/>
    <col min="762" max="763" width="9.5703125" style="16" customWidth="1"/>
    <col min="764" max="764" width="17" style="16" customWidth="1"/>
    <col min="765" max="765" width="20.28515625" style="16" customWidth="1"/>
    <col min="766" max="766" width="12.42578125" style="16" customWidth="1"/>
    <col min="767" max="1011" width="9.140625" style="16"/>
    <col min="1012" max="1012" width="4.28515625" style="16" customWidth="1"/>
    <col min="1013" max="1013" width="4.42578125" style="16" customWidth="1"/>
    <col min="1014" max="1014" width="44.85546875" style="16" customWidth="1"/>
    <col min="1015" max="1015" width="13.7109375" style="16" customWidth="1"/>
    <col min="1016" max="1016" width="13.140625" style="16" customWidth="1"/>
    <col min="1017" max="1017" width="13.7109375" style="16" customWidth="1"/>
    <col min="1018" max="1019" width="9.5703125" style="16" customWidth="1"/>
    <col min="1020" max="1020" width="17" style="16" customWidth="1"/>
    <col min="1021" max="1021" width="20.28515625" style="16" customWidth="1"/>
    <col min="1022" max="1022" width="12.42578125" style="16" customWidth="1"/>
    <col min="1023" max="1267" width="9.140625" style="16"/>
    <col min="1268" max="1268" width="4.28515625" style="16" customWidth="1"/>
    <col min="1269" max="1269" width="4.42578125" style="16" customWidth="1"/>
    <col min="1270" max="1270" width="44.85546875" style="16" customWidth="1"/>
    <col min="1271" max="1271" width="13.7109375" style="16" customWidth="1"/>
    <col min="1272" max="1272" width="13.140625" style="16" customWidth="1"/>
    <col min="1273" max="1273" width="13.7109375" style="16" customWidth="1"/>
    <col min="1274" max="1275" width="9.5703125" style="16" customWidth="1"/>
    <col min="1276" max="1276" width="17" style="16" customWidth="1"/>
    <col min="1277" max="1277" width="20.28515625" style="16" customWidth="1"/>
    <col min="1278" max="1278" width="12.42578125" style="16" customWidth="1"/>
    <col min="1279" max="1523" width="9.140625" style="16"/>
    <col min="1524" max="1524" width="4.28515625" style="16" customWidth="1"/>
    <col min="1525" max="1525" width="4.42578125" style="16" customWidth="1"/>
    <col min="1526" max="1526" width="44.85546875" style="16" customWidth="1"/>
    <col min="1527" max="1527" width="13.7109375" style="16" customWidth="1"/>
    <col min="1528" max="1528" width="13.140625" style="16" customWidth="1"/>
    <col min="1529" max="1529" width="13.7109375" style="16" customWidth="1"/>
    <col min="1530" max="1531" width="9.5703125" style="16" customWidth="1"/>
    <col min="1532" max="1532" width="17" style="16" customWidth="1"/>
    <col min="1533" max="1533" width="20.28515625" style="16" customWidth="1"/>
    <col min="1534" max="1534" width="12.42578125" style="16" customWidth="1"/>
    <col min="1535" max="1779" width="9.140625" style="16"/>
    <col min="1780" max="1780" width="4.28515625" style="16" customWidth="1"/>
    <col min="1781" max="1781" width="4.42578125" style="16" customWidth="1"/>
    <col min="1782" max="1782" width="44.85546875" style="16" customWidth="1"/>
    <col min="1783" max="1783" width="13.7109375" style="16" customWidth="1"/>
    <col min="1784" max="1784" width="13.140625" style="16" customWidth="1"/>
    <col min="1785" max="1785" width="13.7109375" style="16" customWidth="1"/>
    <col min="1786" max="1787" width="9.5703125" style="16" customWidth="1"/>
    <col min="1788" max="1788" width="17" style="16" customWidth="1"/>
    <col min="1789" max="1789" width="20.28515625" style="16" customWidth="1"/>
    <col min="1790" max="1790" width="12.42578125" style="16" customWidth="1"/>
    <col min="1791" max="2035" width="9.140625" style="16"/>
    <col min="2036" max="2036" width="4.28515625" style="16" customWidth="1"/>
    <col min="2037" max="2037" width="4.42578125" style="16" customWidth="1"/>
    <col min="2038" max="2038" width="44.85546875" style="16" customWidth="1"/>
    <col min="2039" max="2039" width="13.7109375" style="16" customWidth="1"/>
    <col min="2040" max="2040" width="13.140625" style="16" customWidth="1"/>
    <col min="2041" max="2041" width="13.7109375" style="16" customWidth="1"/>
    <col min="2042" max="2043" width="9.5703125" style="16" customWidth="1"/>
    <col min="2044" max="2044" width="17" style="16" customWidth="1"/>
    <col min="2045" max="2045" width="20.28515625" style="16" customWidth="1"/>
    <col min="2046" max="2046" width="12.42578125" style="16" customWidth="1"/>
    <col min="2047" max="2291" width="9.140625" style="16"/>
    <col min="2292" max="2292" width="4.28515625" style="16" customWidth="1"/>
    <col min="2293" max="2293" width="4.42578125" style="16" customWidth="1"/>
    <col min="2294" max="2294" width="44.85546875" style="16" customWidth="1"/>
    <col min="2295" max="2295" width="13.7109375" style="16" customWidth="1"/>
    <col min="2296" max="2296" width="13.140625" style="16" customWidth="1"/>
    <col min="2297" max="2297" width="13.7109375" style="16" customWidth="1"/>
    <col min="2298" max="2299" width="9.5703125" style="16" customWidth="1"/>
    <col min="2300" max="2300" width="17" style="16" customWidth="1"/>
    <col min="2301" max="2301" width="20.28515625" style="16" customWidth="1"/>
    <col min="2302" max="2302" width="12.42578125" style="16" customWidth="1"/>
    <col min="2303" max="2547" width="9.140625" style="16"/>
    <col min="2548" max="2548" width="4.28515625" style="16" customWidth="1"/>
    <col min="2549" max="2549" width="4.42578125" style="16" customWidth="1"/>
    <col min="2550" max="2550" width="44.85546875" style="16" customWidth="1"/>
    <col min="2551" max="2551" width="13.7109375" style="16" customWidth="1"/>
    <col min="2552" max="2552" width="13.140625" style="16" customWidth="1"/>
    <col min="2553" max="2553" width="13.7109375" style="16" customWidth="1"/>
    <col min="2554" max="2555" width="9.5703125" style="16" customWidth="1"/>
    <col min="2556" max="2556" width="17" style="16" customWidth="1"/>
    <col min="2557" max="2557" width="20.28515625" style="16" customWidth="1"/>
    <col min="2558" max="2558" width="12.42578125" style="16" customWidth="1"/>
    <col min="2559" max="2803" width="9.140625" style="16"/>
    <col min="2804" max="2804" width="4.28515625" style="16" customWidth="1"/>
    <col min="2805" max="2805" width="4.42578125" style="16" customWidth="1"/>
    <col min="2806" max="2806" width="44.85546875" style="16" customWidth="1"/>
    <col min="2807" max="2807" width="13.7109375" style="16" customWidth="1"/>
    <col min="2808" max="2808" width="13.140625" style="16" customWidth="1"/>
    <col min="2809" max="2809" width="13.7109375" style="16" customWidth="1"/>
    <col min="2810" max="2811" width="9.5703125" style="16" customWidth="1"/>
    <col min="2812" max="2812" width="17" style="16" customWidth="1"/>
    <col min="2813" max="2813" width="20.28515625" style="16" customWidth="1"/>
    <col min="2814" max="2814" width="12.42578125" style="16" customWidth="1"/>
    <col min="2815" max="3059" width="9.140625" style="16"/>
    <col min="3060" max="3060" width="4.28515625" style="16" customWidth="1"/>
    <col min="3061" max="3061" width="4.42578125" style="16" customWidth="1"/>
    <col min="3062" max="3062" width="44.85546875" style="16" customWidth="1"/>
    <col min="3063" max="3063" width="13.7109375" style="16" customWidth="1"/>
    <col min="3064" max="3064" width="13.140625" style="16" customWidth="1"/>
    <col min="3065" max="3065" width="13.7109375" style="16" customWidth="1"/>
    <col min="3066" max="3067" width="9.5703125" style="16" customWidth="1"/>
    <col min="3068" max="3068" width="17" style="16" customWidth="1"/>
    <col min="3069" max="3069" width="20.28515625" style="16" customWidth="1"/>
    <col min="3070" max="3070" width="12.42578125" style="16" customWidth="1"/>
    <col min="3071" max="3315" width="9.140625" style="16"/>
    <col min="3316" max="3316" width="4.28515625" style="16" customWidth="1"/>
    <col min="3317" max="3317" width="4.42578125" style="16" customWidth="1"/>
    <col min="3318" max="3318" width="44.85546875" style="16" customWidth="1"/>
    <col min="3319" max="3319" width="13.7109375" style="16" customWidth="1"/>
    <col min="3320" max="3320" width="13.140625" style="16" customWidth="1"/>
    <col min="3321" max="3321" width="13.7109375" style="16" customWidth="1"/>
    <col min="3322" max="3323" width="9.5703125" style="16" customWidth="1"/>
    <col min="3324" max="3324" width="17" style="16" customWidth="1"/>
    <col min="3325" max="3325" width="20.28515625" style="16" customWidth="1"/>
    <col min="3326" max="3326" width="12.42578125" style="16" customWidth="1"/>
    <col min="3327" max="3571" width="9.140625" style="16"/>
    <col min="3572" max="3572" width="4.28515625" style="16" customWidth="1"/>
    <col min="3573" max="3573" width="4.42578125" style="16" customWidth="1"/>
    <col min="3574" max="3574" width="44.85546875" style="16" customWidth="1"/>
    <col min="3575" max="3575" width="13.7109375" style="16" customWidth="1"/>
    <col min="3576" max="3576" width="13.140625" style="16" customWidth="1"/>
    <col min="3577" max="3577" width="13.7109375" style="16" customWidth="1"/>
    <col min="3578" max="3579" width="9.5703125" style="16" customWidth="1"/>
    <col min="3580" max="3580" width="17" style="16" customWidth="1"/>
    <col min="3581" max="3581" width="20.28515625" style="16" customWidth="1"/>
    <col min="3582" max="3582" width="12.42578125" style="16" customWidth="1"/>
    <col min="3583" max="3827" width="9.140625" style="16"/>
    <col min="3828" max="3828" width="4.28515625" style="16" customWidth="1"/>
    <col min="3829" max="3829" width="4.42578125" style="16" customWidth="1"/>
    <col min="3830" max="3830" width="44.85546875" style="16" customWidth="1"/>
    <col min="3831" max="3831" width="13.7109375" style="16" customWidth="1"/>
    <col min="3832" max="3832" width="13.140625" style="16" customWidth="1"/>
    <col min="3833" max="3833" width="13.7109375" style="16" customWidth="1"/>
    <col min="3834" max="3835" width="9.5703125" style="16" customWidth="1"/>
    <col min="3836" max="3836" width="17" style="16" customWidth="1"/>
    <col min="3837" max="3837" width="20.28515625" style="16" customWidth="1"/>
    <col min="3838" max="3838" width="12.42578125" style="16" customWidth="1"/>
    <col min="3839" max="4083" width="9.140625" style="16"/>
    <col min="4084" max="4084" width="4.28515625" style="16" customWidth="1"/>
    <col min="4085" max="4085" width="4.42578125" style="16" customWidth="1"/>
    <col min="4086" max="4086" width="44.85546875" style="16" customWidth="1"/>
    <col min="4087" max="4087" width="13.7109375" style="16" customWidth="1"/>
    <col min="4088" max="4088" width="13.140625" style="16" customWidth="1"/>
    <col min="4089" max="4089" width="13.7109375" style="16" customWidth="1"/>
    <col min="4090" max="4091" width="9.5703125" style="16" customWidth="1"/>
    <col min="4092" max="4092" width="17" style="16" customWidth="1"/>
    <col min="4093" max="4093" width="20.28515625" style="16" customWidth="1"/>
    <col min="4094" max="4094" width="12.42578125" style="16" customWidth="1"/>
    <col min="4095" max="4339" width="9.140625" style="16"/>
    <col min="4340" max="4340" width="4.28515625" style="16" customWidth="1"/>
    <col min="4341" max="4341" width="4.42578125" style="16" customWidth="1"/>
    <col min="4342" max="4342" width="44.85546875" style="16" customWidth="1"/>
    <col min="4343" max="4343" width="13.7109375" style="16" customWidth="1"/>
    <col min="4344" max="4344" width="13.140625" style="16" customWidth="1"/>
    <col min="4345" max="4345" width="13.7109375" style="16" customWidth="1"/>
    <col min="4346" max="4347" width="9.5703125" style="16" customWidth="1"/>
    <col min="4348" max="4348" width="17" style="16" customWidth="1"/>
    <col min="4349" max="4349" width="20.28515625" style="16" customWidth="1"/>
    <col min="4350" max="4350" width="12.42578125" style="16" customWidth="1"/>
    <col min="4351" max="4595" width="9.140625" style="16"/>
    <col min="4596" max="4596" width="4.28515625" style="16" customWidth="1"/>
    <col min="4597" max="4597" width="4.42578125" style="16" customWidth="1"/>
    <col min="4598" max="4598" width="44.85546875" style="16" customWidth="1"/>
    <col min="4599" max="4599" width="13.7109375" style="16" customWidth="1"/>
    <col min="4600" max="4600" width="13.140625" style="16" customWidth="1"/>
    <col min="4601" max="4601" width="13.7109375" style="16" customWidth="1"/>
    <col min="4602" max="4603" width="9.5703125" style="16" customWidth="1"/>
    <col min="4604" max="4604" width="17" style="16" customWidth="1"/>
    <col min="4605" max="4605" width="20.28515625" style="16" customWidth="1"/>
    <col min="4606" max="4606" width="12.42578125" style="16" customWidth="1"/>
    <col min="4607" max="4851" width="9.140625" style="16"/>
    <col min="4852" max="4852" width="4.28515625" style="16" customWidth="1"/>
    <col min="4853" max="4853" width="4.42578125" style="16" customWidth="1"/>
    <col min="4854" max="4854" width="44.85546875" style="16" customWidth="1"/>
    <col min="4855" max="4855" width="13.7109375" style="16" customWidth="1"/>
    <col min="4856" max="4856" width="13.140625" style="16" customWidth="1"/>
    <col min="4857" max="4857" width="13.7109375" style="16" customWidth="1"/>
    <col min="4858" max="4859" width="9.5703125" style="16" customWidth="1"/>
    <col min="4860" max="4860" width="17" style="16" customWidth="1"/>
    <col min="4861" max="4861" width="20.28515625" style="16" customWidth="1"/>
    <col min="4862" max="4862" width="12.42578125" style="16" customWidth="1"/>
    <col min="4863" max="5107" width="9.140625" style="16"/>
    <col min="5108" max="5108" width="4.28515625" style="16" customWidth="1"/>
    <col min="5109" max="5109" width="4.42578125" style="16" customWidth="1"/>
    <col min="5110" max="5110" width="44.85546875" style="16" customWidth="1"/>
    <col min="5111" max="5111" width="13.7109375" style="16" customWidth="1"/>
    <col min="5112" max="5112" width="13.140625" style="16" customWidth="1"/>
    <col min="5113" max="5113" width="13.7109375" style="16" customWidth="1"/>
    <col min="5114" max="5115" width="9.5703125" style="16" customWidth="1"/>
    <col min="5116" max="5116" width="17" style="16" customWidth="1"/>
    <col min="5117" max="5117" width="20.28515625" style="16" customWidth="1"/>
    <col min="5118" max="5118" width="12.42578125" style="16" customWidth="1"/>
    <col min="5119" max="5363" width="9.140625" style="16"/>
    <col min="5364" max="5364" width="4.28515625" style="16" customWidth="1"/>
    <col min="5365" max="5365" width="4.42578125" style="16" customWidth="1"/>
    <col min="5366" max="5366" width="44.85546875" style="16" customWidth="1"/>
    <col min="5367" max="5367" width="13.7109375" style="16" customWidth="1"/>
    <col min="5368" max="5368" width="13.140625" style="16" customWidth="1"/>
    <col min="5369" max="5369" width="13.7109375" style="16" customWidth="1"/>
    <col min="5370" max="5371" width="9.5703125" style="16" customWidth="1"/>
    <col min="5372" max="5372" width="17" style="16" customWidth="1"/>
    <col min="5373" max="5373" width="20.28515625" style="16" customWidth="1"/>
    <col min="5374" max="5374" width="12.42578125" style="16" customWidth="1"/>
    <col min="5375" max="5619" width="9.140625" style="16"/>
    <col min="5620" max="5620" width="4.28515625" style="16" customWidth="1"/>
    <col min="5621" max="5621" width="4.42578125" style="16" customWidth="1"/>
    <col min="5622" max="5622" width="44.85546875" style="16" customWidth="1"/>
    <col min="5623" max="5623" width="13.7109375" style="16" customWidth="1"/>
    <col min="5624" max="5624" width="13.140625" style="16" customWidth="1"/>
    <col min="5625" max="5625" width="13.7109375" style="16" customWidth="1"/>
    <col min="5626" max="5627" width="9.5703125" style="16" customWidth="1"/>
    <col min="5628" max="5628" width="17" style="16" customWidth="1"/>
    <col min="5629" max="5629" width="20.28515625" style="16" customWidth="1"/>
    <col min="5630" max="5630" width="12.42578125" style="16" customWidth="1"/>
    <col min="5631" max="5875" width="9.140625" style="16"/>
    <col min="5876" max="5876" width="4.28515625" style="16" customWidth="1"/>
    <col min="5877" max="5877" width="4.42578125" style="16" customWidth="1"/>
    <col min="5878" max="5878" width="44.85546875" style="16" customWidth="1"/>
    <col min="5879" max="5879" width="13.7109375" style="16" customWidth="1"/>
    <col min="5880" max="5880" width="13.140625" style="16" customWidth="1"/>
    <col min="5881" max="5881" width="13.7109375" style="16" customWidth="1"/>
    <col min="5882" max="5883" width="9.5703125" style="16" customWidth="1"/>
    <col min="5884" max="5884" width="17" style="16" customWidth="1"/>
    <col min="5885" max="5885" width="20.28515625" style="16" customWidth="1"/>
    <col min="5886" max="5886" width="12.42578125" style="16" customWidth="1"/>
    <col min="5887" max="6131" width="9.140625" style="16"/>
    <col min="6132" max="6132" width="4.28515625" style="16" customWidth="1"/>
    <col min="6133" max="6133" width="4.42578125" style="16" customWidth="1"/>
    <col min="6134" max="6134" width="44.85546875" style="16" customWidth="1"/>
    <col min="6135" max="6135" width="13.7109375" style="16" customWidth="1"/>
    <col min="6136" max="6136" width="13.140625" style="16" customWidth="1"/>
    <col min="6137" max="6137" width="13.7109375" style="16" customWidth="1"/>
    <col min="6138" max="6139" width="9.5703125" style="16" customWidth="1"/>
    <col min="6140" max="6140" width="17" style="16" customWidth="1"/>
    <col min="6141" max="6141" width="20.28515625" style="16" customWidth="1"/>
    <col min="6142" max="6142" width="12.42578125" style="16" customWidth="1"/>
    <col min="6143" max="6387" width="9.140625" style="16"/>
    <col min="6388" max="6388" width="4.28515625" style="16" customWidth="1"/>
    <col min="6389" max="6389" width="4.42578125" style="16" customWidth="1"/>
    <col min="6390" max="6390" width="44.85546875" style="16" customWidth="1"/>
    <col min="6391" max="6391" width="13.7109375" style="16" customWidth="1"/>
    <col min="6392" max="6392" width="13.140625" style="16" customWidth="1"/>
    <col min="6393" max="6393" width="13.7109375" style="16" customWidth="1"/>
    <col min="6394" max="6395" width="9.5703125" style="16" customWidth="1"/>
    <col min="6396" max="6396" width="17" style="16" customWidth="1"/>
    <col min="6397" max="6397" width="20.28515625" style="16" customWidth="1"/>
    <col min="6398" max="6398" width="12.42578125" style="16" customWidth="1"/>
    <col min="6399" max="6643" width="9.140625" style="16"/>
    <col min="6644" max="6644" width="4.28515625" style="16" customWidth="1"/>
    <col min="6645" max="6645" width="4.42578125" style="16" customWidth="1"/>
    <col min="6646" max="6646" width="44.85546875" style="16" customWidth="1"/>
    <col min="6647" max="6647" width="13.7109375" style="16" customWidth="1"/>
    <col min="6648" max="6648" width="13.140625" style="16" customWidth="1"/>
    <col min="6649" max="6649" width="13.7109375" style="16" customWidth="1"/>
    <col min="6650" max="6651" width="9.5703125" style="16" customWidth="1"/>
    <col min="6652" max="6652" width="17" style="16" customWidth="1"/>
    <col min="6653" max="6653" width="20.28515625" style="16" customWidth="1"/>
    <col min="6654" max="6654" width="12.42578125" style="16" customWidth="1"/>
    <col min="6655" max="6899" width="9.140625" style="16"/>
    <col min="6900" max="6900" width="4.28515625" style="16" customWidth="1"/>
    <col min="6901" max="6901" width="4.42578125" style="16" customWidth="1"/>
    <col min="6902" max="6902" width="44.85546875" style="16" customWidth="1"/>
    <col min="6903" max="6903" width="13.7109375" style="16" customWidth="1"/>
    <col min="6904" max="6904" width="13.140625" style="16" customWidth="1"/>
    <col min="6905" max="6905" width="13.7109375" style="16" customWidth="1"/>
    <col min="6906" max="6907" width="9.5703125" style="16" customWidth="1"/>
    <col min="6908" max="6908" width="17" style="16" customWidth="1"/>
    <col min="6909" max="6909" width="20.28515625" style="16" customWidth="1"/>
    <col min="6910" max="6910" width="12.42578125" style="16" customWidth="1"/>
    <col min="6911" max="7155" width="9.140625" style="16"/>
    <col min="7156" max="7156" width="4.28515625" style="16" customWidth="1"/>
    <col min="7157" max="7157" width="4.42578125" style="16" customWidth="1"/>
    <col min="7158" max="7158" width="44.85546875" style="16" customWidth="1"/>
    <col min="7159" max="7159" width="13.7109375" style="16" customWidth="1"/>
    <col min="7160" max="7160" width="13.140625" style="16" customWidth="1"/>
    <col min="7161" max="7161" width="13.7109375" style="16" customWidth="1"/>
    <col min="7162" max="7163" width="9.5703125" style="16" customWidth="1"/>
    <col min="7164" max="7164" width="17" style="16" customWidth="1"/>
    <col min="7165" max="7165" width="20.28515625" style="16" customWidth="1"/>
    <col min="7166" max="7166" width="12.42578125" style="16" customWidth="1"/>
    <col min="7167" max="7411" width="9.140625" style="16"/>
    <col min="7412" max="7412" width="4.28515625" style="16" customWidth="1"/>
    <col min="7413" max="7413" width="4.42578125" style="16" customWidth="1"/>
    <col min="7414" max="7414" width="44.85546875" style="16" customWidth="1"/>
    <col min="7415" max="7415" width="13.7109375" style="16" customWidth="1"/>
    <col min="7416" max="7416" width="13.140625" style="16" customWidth="1"/>
    <col min="7417" max="7417" width="13.7109375" style="16" customWidth="1"/>
    <col min="7418" max="7419" width="9.5703125" style="16" customWidth="1"/>
    <col min="7420" max="7420" width="17" style="16" customWidth="1"/>
    <col min="7421" max="7421" width="20.28515625" style="16" customWidth="1"/>
    <col min="7422" max="7422" width="12.42578125" style="16" customWidth="1"/>
    <col min="7423" max="7667" width="9.140625" style="16"/>
    <col min="7668" max="7668" width="4.28515625" style="16" customWidth="1"/>
    <col min="7669" max="7669" width="4.42578125" style="16" customWidth="1"/>
    <col min="7670" max="7670" width="44.85546875" style="16" customWidth="1"/>
    <col min="7671" max="7671" width="13.7109375" style="16" customWidth="1"/>
    <col min="7672" max="7672" width="13.140625" style="16" customWidth="1"/>
    <col min="7673" max="7673" width="13.7109375" style="16" customWidth="1"/>
    <col min="7674" max="7675" width="9.5703125" style="16" customWidth="1"/>
    <col min="7676" max="7676" width="17" style="16" customWidth="1"/>
    <col min="7677" max="7677" width="20.28515625" style="16" customWidth="1"/>
    <col min="7678" max="7678" width="12.42578125" style="16" customWidth="1"/>
    <col min="7679" max="7923" width="9.140625" style="16"/>
    <col min="7924" max="7924" width="4.28515625" style="16" customWidth="1"/>
    <col min="7925" max="7925" width="4.42578125" style="16" customWidth="1"/>
    <col min="7926" max="7926" width="44.85546875" style="16" customWidth="1"/>
    <col min="7927" max="7927" width="13.7109375" style="16" customWidth="1"/>
    <col min="7928" max="7928" width="13.140625" style="16" customWidth="1"/>
    <col min="7929" max="7929" width="13.7109375" style="16" customWidth="1"/>
    <col min="7930" max="7931" width="9.5703125" style="16" customWidth="1"/>
    <col min="7932" max="7932" width="17" style="16" customWidth="1"/>
    <col min="7933" max="7933" width="20.28515625" style="16" customWidth="1"/>
    <col min="7934" max="7934" width="12.42578125" style="16" customWidth="1"/>
    <col min="7935" max="8179" width="9.140625" style="16"/>
    <col min="8180" max="8180" width="4.28515625" style="16" customWidth="1"/>
    <col min="8181" max="8181" width="4.42578125" style="16" customWidth="1"/>
    <col min="8182" max="8182" width="44.85546875" style="16" customWidth="1"/>
    <col min="8183" max="8183" width="13.7109375" style="16" customWidth="1"/>
    <col min="8184" max="8184" width="13.140625" style="16" customWidth="1"/>
    <col min="8185" max="8185" width="13.7109375" style="16" customWidth="1"/>
    <col min="8186" max="8187" width="9.5703125" style="16" customWidth="1"/>
    <col min="8188" max="8188" width="17" style="16" customWidth="1"/>
    <col min="8189" max="8189" width="20.28515625" style="16" customWidth="1"/>
    <col min="8190" max="8190" width="12.42578125" style="16" customWidth="1"/>
    <col min="8191" max="8435" width="9.140625" style="16"/>
    <col min="8436" max="8436" width="4.28515625" style="16" customWidth="1"/>
    <col min="8437" max="8437" width="4.42578125" style="16" customWidth="1"/>
    <col min="8438" max="8438" width="44.85546875" style="16" customWidth="1"/>
    <col min="8439" max="8439" width="13.7109375" style="16" customWidth="1"/>
    <col min="8440" max="8440" width="13.140625" style="16" customWidth="1"/>
    <col min="8441" max="8441" width="13.7109375" style="16" customWidth="1"/>
    <col min="8442" max="8443" width="9.5703125" style="16" customWidth="1"/>
    <col min="8444" max="8444" width="17" style="16" customWidth="1"/>
    <col min="8445" max="8445" width="20.28515625" style="16" customWidth="1"/>
    <col min="8446" max="8446" width="12.42578125" style="16" customWidth="1"/>
    <col min="8447" max="8691" width="9.140625" style="16"/>
    <col min="8692" max="8692" width="4.28515625" style="16" customWidth="1"/>
    <col min="8693" max="8693" width="4.42578125" style="16" customWidth="1"/>
    <col min="8694" max="8694" width="44.85546875" style="16" customWidth="1"/>
    <col min="8695" max="8695" width="13.7109375" style="16" customWidth="1"/>
    <col min="8696" max="8696" width="13.140625" style="16" customWidth="1"/>
    <col min="8697" max="8697" width="13.7109375" style="16" customWidth="1"/>
    <col min="8698" max="8699" width="9.5703125" style="16" customWidth="1"/>
    <col min="8700" max="8700" width="17" style="16" customWidth="1"/>
    <col min="8701" max="8701" width="20.28515625" style="16" customWidth="1"/>
    <col min="8702" max="8702" width="12.42578125" style="16" customWidth="1"/>
    <col min="8703" max="8947" width="9.140625" style="16"/>
    <col min="8948" max="8948" width="4.28515625" style="16" customWidth="1"/>
    <col min="8949" max="8949" width="4.42578125" style="16" customWidth="1"/>
    <col min="8950" max="8950" width="44.85546875" style="16" customWidth="1"/>
    <col min="8951" max="8951" width="13.7109375" style="16" customWidth="1"/>
    <col min="8952" max="8952" width="13.140625" style="16" customWidth="1"/>
    <col min="8953" max="8953" width="13.7109375" style="16" customWidth="1"/>
    <col min="8954" max="8955" width="9.5703125" style="16" customWidth="1"/>
    <col min="8956" max="8956" width="17" style="16" customWidth="1"/>
    <col min="8957" max="8957" width="20.28515625" style="16" customWidth="1"/>
    <col min="8958" max="8958" width="12.42578125" style="16" customWidth="1"/>
    <col min="8959" max="9203" width="9.140625" style="16"/>
    <col min="9204" max="9204" width="4.28515625" style="16" customWidth="1"/>
    <col min="9205" max="9205" width="4.42578125" style="16" customWidth="1"/>
    <col min="9206" max="9206" width="44.85546875" style="16" customWidth="1"/>
    <col min="9207" max="9207" width="13.7109375" style="16" customWidth="1"/>
    <col min="9208" max="9208" width="13.140625" style="16" customWidth="1"/>
    <col min="9209" max="9209" width="13.7109375" style="16" customWidth="1"/>
    <col min="9210" max="9211" width="9.5703125" style="16" customWidth="1"/>
    <col min="9212" max="9212" width="17" style="16" customWidth="1"/>
    <col min="9213" max="9213" width="20.28515625" style="16" customWidth="1"/>
    <col min="9214" max="9214" width="12.42578125" style="16" customWidth="1"/>
    <col min="9215" max="9459" width="9.140625" style="16"/>
    <col min="9460" max="9460" width="4.28515625" style="16" customWidth="1"/>
    <col min="9461" max="9461" width="4.42578125" style="16" customWidth="1"/>
    <col min="9462" max="9462" width="44.85546875" style="16" customWidth="1"/>
    <col min="9463" max="9463" width="13.7109375" style="16" customWidth="1"/>
    <col min="9464" max="9464" width="13.140625" style="16" customWidth="1"/>
    <col min="9465" max="9465" width="13.7109375" style="16" customWidth="1"/>
    <col min="9466" max="9467" width="9.5703125" style="16" customWidth="1"/>
    <col min="9468" max="9468" width="17" style="16" customWidth="1"/>
    <col min="9469" max="9469" width="20.28515625" style="16" customWidth="1"/>
    <col min="9470" max="9470" width="12.42578125" style="16" customWidth="1"/>
    <col min="9471" max="9715" width="9.140625" style="16"/>
    <col min="9716" max="9716" width="4.28515625" style="16" customWidth="1"/>
    <col min="9717" max="9717" width="4.42578125" style="16" customWidth="1"/>
    <col min="9718" max="9718" width="44.85546875" style="16" customWidth="1"/>
    <col min="9719" max="9719" width="13.7109375" style="16" customWidth="1"/>
    <col min="9720" max="9720" width="13.140625" style="16" customWidth="1"/>
    <col min="9721" max="9721" width="13.7109375" style="16" customWidth="1"/>
    <col min="9722" max="9723" width="9.5703125" style="16" customWidth="1"/>
    <col min="9724" max="9724" width="17" style="16" customWidth="1"/>
    <col min="9725" max="9725" width="20.28515625" style="16" customWidth="1"/>
    <col min="9726" max="9726" width="12.42578125" style="16" customWidth="1"/>
    <col min="9727" max="9971" width="9.140625" style="16"/>
    <col min="9972" max="9972" width="4.28515625" style="16" customWidth="1"/>
    <col min="9973" max="9973" width="4.42578125" style="16" customWidth="1"/>
    <col min="9974" max="9974" width="44.85546875" style="16" customWidth="1"/>
    <col min="9975" max="9975" width="13.7109375" style="16" customWidth="1"/>
    <col min="9976" max="9976" width="13.140625" style="16" customWidth="1"/>
    <col min="9977" max="9977" width="13.7109375" style="16" customWidth="1"/>
    <col min="9978" max="9979" width="9.5703125" style="16" customWidth="1"/>
    <col min="9980" max="9980" width="17" style="16" customWidth="1"/>
    <col min="9981" max="9981" width="20.28515625" style="16" customWidth="1"/>
    <col min="9982" max="9982" width="12.42578125" style="16" customWidth="1"/>
    <col min="9983" max="10227" width="9.140625" style="16"/>
    <col min="10228" max="10228" width="4.28515625" style="16" customWidth="1"/>
    <col min="10229" max="10229" width="4.42578125" style="16" customWidth="1"/>
    <col min="10230" max="10230" width="44.85546875" style="16" customWidth="1"/>
    <col min="10231" max="10231" width="13.7109375" style="16" customWidth="1"/>
    <col min="10232" max="10232" width="13.140625" style="16" customWidth="1"/>
    <col min="10233" max="10233" width="13.7109375" style="16" customWidth="1"/>
    <col min="10234" max="10235" width="9.5703125" style="16" customWidth="1"/>
    <col min="10236" max="10236" width="17" style="16" customWidth="1"/>
    <col min="10237" max="10237" width="20.28515625" style="16" customWidth="1"/>
    <col min="10238" max="10238" width="12.42578125" style="16" customWidth="1"/>
    <col min="10239" max="10483" width="9.140625" style="16"/>
    <col min="10484" max="10484" width="4.28515625" style="16" customWidth="1"/>
    <col min="10485" max="10485" width="4.42578125" style="16" customWidth="1"/>
    <col min="10486" max="10486" width="44.85546875" style="16" customWidth="1"/>
    <col min="10487" max="10487" width="13.7109375" style="16" customWidth="1"/>
    <col min="10488" max="10488" width="13.140625" style="16" customWidth="1"/>
    <col min="10489" max="10489" width="13.7109375" style="16" customWidth="1"/>
    <col min="10490" max="10491" width="9.5703125" style="16" customWidth="1"/>
    <col min="10492" max="10492" width="17" style="16" customWidth="1"/>
    <col min="10493" max="10493" width="20.28515625" style="16" customWidth="1"/>
    <col min="10494" max="10494" width="12.42578125" style="16" customWidth="1"/>
    <col min="10495" max="10739" width="9.140625" style="16"/>
    <col min="10740" max="10740" width="4.28515625" style="16" customWidth="1"/>
    <col min="10741" max="10741" width="4.42578125" style="16" customWidth="1"/>
    <col min="10742" max="10742" width="44.85546875" style="16" customWidth="1"/>
    <col min="10743" max="10743" width="13.7109375" style="16" customWidth="1"/>
    <col min="10744" max="10744" width="13.140625" style="16" customWidth="1"/>
    <col min="10745" max="10745" width="13.7109375" style="16" customWidth="1"/>
    <col min="10746" max="10747" width="9.5703125" style="16" customWidth="1"/>
    <col min="10748" max="10748" width="17" style="16" customWidth="1"/>
    <col min="10749" max="10749" width="20.28515625" style="16" customWidth="1"/>
    <col min="10750" max="10750" width="12.42578125" style="16" customWidth="1"/>
    <col min="10751" max="10995" width="9.140625" style="16"/>
    <col min="10996" max="10996" width="4.28515625" style="16" customWidth="1"/>
    <col min="10997" max="10997" width="4.42578125" style="16" customWidth="1"/>
    <col min="10998" max="10998" width="44.85546875" style="16" customWidth="1"/>
    <col min="10999" max="10999" width="13.7109375" style="16" customWidth="1"/>
    <col min="11000" max="11000" width="13.140625" style="16" customWidth="1"/>
    <col min="11001" max="11001" width="13.7109375" style="16" customWidth="1"/>
    <col min="11002" max="11003" width="9.5703125" style="16" customWidth="1"/>
    <col min="11004" max="11004" width="17" style="16" customWidth="1"/>
    <col min="11005" max="11005" width="20.28515625" style="16" customWidth="1"/>
    <col min="11006" max="11006" width="12.42578125" style="16" customWidth="1"/>
    <col min="11007" max="11251" width="9.140625" style="16"/>
    <col min="11252" max="11252" width="4.28515625" style="16" customWidth="1"/>
    <col min="11253" max="11253" width="4.42578125" style="16" customWidth="1"/>
    <col min="11254" max="11254" width="44.85546875" style="16" customWidth="1"/>
    <col min="11255" max="11255" width="13.7109375" style="16" customWidth="1"/>
    <col min="11256" max="11256" width="13.140625" style="16" customWidth="1"/>
    <col min="11257" max="11257" width="13.7109375" style="16" customWidth="1"/>
    <col min="11258" max="11259" width="9.5703125" style="16" customWidth="1"/>
    <col min="11260" max="11260" width="17" style="16" customWidth="1"/>
    <col min="11261" max="11261" width="20.28515625" style="16" customWidth="1"/>
    <col min="11262" max="11262" width="12.42578125" style="16" customWidth="1"/>
    <col min="11263" max="11507" width="9.140625" style="16"/>
    <col min="11508" max="11508" width="4.28515625" style="16" customWidth="1"/>
    <col min="11509" max="11509" width="4.42578125" style="16" customWidth="1"/>
    <col min="11510" max="11510" width="44.85546875" style="16" customWidth="1"/>
    <col min="11511" max="11511" width="13.7109375" style="16" customWidth="1"/>
    <col min="11512" max="11512" width="13.140625" style="16" customWidth="1"/>
    <col min="11513" max="11513" width="13.7109375" style="16" customWidth="1"/>
    <col min="11514" max="11515" width="9.5703125" style="16" customWidth="1"/>
    <col min="11516" max="11516" width="17" style="16" customWidth="1"/>
    <col min="11517" max="11517" width="20.28515625" style="16" customWidth="1"/>
    <col min="11518" max="11518" width="12.42578125" style="16" customWidth="1"/>
    <col min="11519" max="11763" width="9.140625" style="16"/>
    <col min="11764" max="11764" width="4.28515625" style="16" customWidth="1"/>
    <col min="11765" max="11765" width="4.42578125" style="16" customWidth="1"/>
    <col min="11766" max="11766" width="44.85546875" style="16" customWidth="1"/>
    <col min="11767" max="11767" width="13.7109375" style="16" customWidth="1"/>
    <col min="11768" max="11768" width="13.140625" style="16" customWidth="1"/>
    <col min="11769" max="11769" width="13.7109375" style="16" customWidth="1"/>
    <col min="11770" max="11771" width="9.5703125" style="16" customWidth="1"/>
    <col min="11772" max="11772" width="17" style="16" customWidth="1"/>
    <col min="11773" max="11773" width="20.28515625" style="16" customWidth="1"/>
    <col min="11774" max="11774" width="12.42578125" style="16" customWidth="1"/>
    <col min="11775" max="12019" width="9.140625" style="16"/>
    <col min="12020" max="12020" width="4.28515625" style="16" customWidth="1"/>
    <col min="12021" max="12021" width="4.42578125" style="16" customWidth="1"/>
    <col min="12022" max="12022" width="44.85546875" style="16" customWidth="1"/>
    <col min="12023" max="12023" width="13.7109375" style="16" customWidth="1"/>
    <col min="12024" max="12024" width="13.140625" style="16" customWidth="1"/>
    <col min="12025" max="12025" width="13.7109375" style="16" customWidth="1"/>
    <col min="12026" max="12027" width="9.5703125" style="16" customWidth="1"/>
    <col min="12028" max="12028" width="17" style="16" customWidth="1"/>
    <col min="12029" max="12029" width="20.28515625" style="16" customWidth="1"/>
    <col min="12030" max="12030" width="12.42578125" style="16" customWidth="1"/>
    <col min="12031" max="12275" width="9.140625" style="16"/>
    <col min="12276" max="12276" width="4.28515625" style="16" customWidth="1"/>
    <col min="12277" max="12277" width="4.42578125" style="16" customWidth="1"/>
    <col min="12278" max="12278" width="44.85546875" style="16" customWidth="1"/>
    <col min="12279" max="12279" width="13.7109375" style="16" customWidth="1"/>
    <col min="12280" max="12280" width="13.140625" style="16" customWidth="1"/>
    <col min="12281" max="12281" width="13.7109375" style="16" customWidth="1"/>
    <col min="12282" max="12283" width="9.5703125" style="16" customWidth="1"/>
    <col min="12284" max="12284" width="17" style="16" customWidth="1"/>
    <col min="12285" max="12285" width="20.28515625" style="16" customWidth="1"/>
    <col min="12286" max="12286" width="12.42578125" style="16" customWidth="1"/>
    <col min="12287" max="12531" width="9.140625" style="16"/>
    <col min="12532" max="12532" width="4.28515625" style="16" customWidth="1"/>
    <col min="12533" max="12533" width="4.42578125" style="16" customWidth="1"/>
    <col min="12534" max="12534" width="44.85546875" style="16" customWidth="1"/>
    <col min="12535" max="12535" width="13.7109375" style="16" customWidth="1"/>
    <col min="12536" max="12536" width="13.140625" style="16" customWidth="1"/>
    <col min="12537" max="12537" width="13.7109375" style="16" customWidth="1"/>
    <col min="12538" max="12539" width="9.5703125" style="16" customWidth="1"/>
    <col min="12540" max="12540" width="17" style="16" customWidth="1"/>
    <col min="12541" max="12541" width="20.28515625" style="16" customWidth="1"/>
    <col min="12542" max="12542" width="12.42578125" style="16" customWidth="1"/>
    <col min="12543" max="12787" width="9.140625" style="16"/>
    <col min="12788" max="12788" width="4.28515625" style="16" customWidth="1"/>
    <col min="12789" max="12789" width="4.42578125" style="16" customWidth="1"/>
    <col min="12790" max="12790" width="44.85546875" style="16" customWidth="1"/>
    <col min="12791" max="12791" width="13.7109375" style="16" customWidth="1"/>
    <col min="12792" max="12792" width="13.140625" style="16" customWidth="1"/>
    <col min="12793" max="12793" width="13.7109375" style="16" customWidth="1"/>
    <col min="12794" max="12795" width="9.5703125" style="16" customWidth="1"/>
    <col min="12796" max="12796" width="17" style="16" customWidth="1"/>
    <col min="12797" max="12797" width="20.28515625" style="16" customWidth="1"/>
    <col min="12798" max="12798" width="12.42578125" style="16" customWidth="1"/>
    <col min="12799" max="13043" width="9.140625" style="16"/>
    <col min="13044" max="13044" width="4.28515625" style="16" customWidth="1"/>
    <col min="13045" max="13045" width="4.42578125" style="16" customWidth="1"/>
    <col min="13046" max="13046" width="44.85546875" style="16" customWidth="1"/>
    <col min="13047" max="13047" width="13.7109375" style="16" customWidth="1"/>
    <col min="13048" max="13048" width="13.140625" style="16" customWidth="1"/>
    <col min="13049" max="13049" width="13.7109375" style="16" customWidth="1"/>
    <col min="13050" max="13051" width="9.5703125" style="16" customWidth="1"/>
    <col min="13052" max="13052" width="17" style="16" customWidth="1"/>
    <col min="13053" max="13053" width="20.28515625" style="16" customWidth="1"/>
    <col min="13054" max="13054" width="12.42578125" style="16" customWidth="1"/>
    <col min="13055" max="13299" width="9.140625" style="16"/>
    <col min="13300" max="13300" width="4.28515625" style="16" customWidth="1"/>
    <col min="13301" max="13301" width="4.42578125" style="16" customWidth="1"/>
    <col min="13302" max="13302" width="44.85546875" style="16" customWidth="1"/>
    <col min="13303" max="13303" width="13.7109375" style="16" customWidth="1"/>
    <col min="13304" max="13304" width="13.140625" style="16" customWidth="1"/>
    <col min="13305" max="13305" width="13.7109375" style="16" customWidth="1"/>
    <col min="13306" max="13307" width="9.5703125" style="16" customWidth="1"/>
    <col min="13308" max="13308" width="17" style="16" customWidth="1"/>
    <col min="13309" max="13309" width="20.28515625" style="16" customWidth="1"/>
    <col min="13310" max="13310" width="12.42578125" style="16" customWidth="1"/>
    <col min="13311" max="13555" width="9.140625" style="16"/>
    <col min="13556" max="13556" width="4.28515625" style="16" customWidth="1"/>
    <col min="13557" max="13557" width="4.42578125" style="16" customWidth="1"/>
    <col min="13558" max="13558" width="44.85546875" style="16" customWidth="1"/>
    <col min="13559" max="13559" width="13.7109375" style="16" customWidth="1"/>
    <col min="13560" max="13560" width="13.140625" style="16" customWidth="1"/>
    <col min="13561" max="13561" width="13.7109375" style="16" customWidth="1"/>
    <col min="13562" max="13563" width="9.5703125" style="16" customWidth="1"/>
    <col min="13564" max="13564" width="17" style="16" customWidth="1"/>
    <col min="13565" max="13565" width="20.28515625" style="16" customWidth="1"/>
    <col min="13566" max="13566" width="12.42578125" style="16" customWidth="1"/>
    <col min="13567" max="13811" width="9.140625" style="16"/>
    <col min="13812" max="13812" width="4.28515625" style="16" customWidth="1"/>
    <col min="13813" max="13813" width="4.42578125" style="16" customWidth="1"/>
    <col min="13814" max="13814" width="44.85546875" style="16" customWidth="1"/>
    <col min="13815" max="13815" width="13.7109375" style="16" customWidth="1"/>
    <col min="13816" max="13816" width="13.140625" style="16" customWidth="1"/>
    <col min="13817" max="13817" width="13.7109375" style="16" customWidth="1"/>
    <col min="13818" max="13819" width="9.5703125" style="16" customWidth="1"/>
    <col min="13820" max="13820" width="17" style="16" customWidth="1"/>
    <col min="13821" max="13821" width="20.28515625" style="16" customWidth="1"/>
    <col min="13822" max="13822" width="12.42578125" style="16" customWidth="1"/>
    <col min="13823" max="14067" width="9.140625" style="16"/>
    <col min="14068" max="14068" width="4.28515625" style="16" customWidth="1"/>
    <col min="14069" max="14069" width="4.42578125" style="16" customWidth="1"/>
    <col min="14070" max="14070" width="44.85546875" style="16" customWidth="1"/>
    <col min="14071" max="14071" width="13.7109375" style="16" customWidth="1"/>
    <col min="14072" max="14072" width="13.140625" style="16" customWidth="1"/>
    <col min="14073" max="14073" width="13.7109375" style="16" customWidth="1"/>
    <col min="14074" max="14075" width="9.5703125" style="16" customWidth="1"/>
    <col min="14076" max="14076" width="17" style="16" customWidth="1"/>
    <col min="14077" max="14077" width="20.28515625" style="16" customWidth="1"/>
    <col min="14078" max="14078" width="12.42578125" style="16" customWidth="1"/>
    <col min="14079" max="14323" width="9.140625" style="16"/>
    <col min="14324" max="14324" width="4.28515625" style="16" customWidth="1"/>
    <col min="14325" max="14325" width="4.42578125" style="16" customWidth="1"/>
    <col min="14326" max="14326" width="44.85546875" style="16" customWidth="1"/>
    <col min="14327" max="14327" width="13.7109375" style="16" customWidth="1"/>
    <col min="14328" max="14328" width="13.140625" style="16" customWidth="1"/>
    <col min="14329" max="14329" width="13.7109375" style="16" customWidth="1"/>
    <col min="14330" max="14331" width="9.5703125" style="16" customWidth="1"/>
    <col min="14332" max="14332" width="17" style="16" customWidth="1"/>
    <col min="14333" max="14333" width="20.28515625" style="16" customWidth="1"/>
    <col min="14334" max="14334" width="12.42578125" style="16" customWidth="1"/>
    <col min="14335" max="14579" width="9.140625" style="16"/>
    <col min="14580" max="14580" width="4.28515625" style="16" customWidth="1"/>
    <col min="14581" max="14581" width="4.42578125" style="16" customWidth="1"/>
    <col min="14582" max="14582" width="44.85546875" style="16" customWidth="1"/>
    <col min="14583" max="14583" width="13.7109375" style="16" customWidth="1"/>
    <col min="14584" max="14584" width="13.140625" style="16" customWidth="1"/>
    <col min="14585" max="14585" width="13.7109375" style="16" customWidth="1"/>
    <col min="14586" max="14587" width="9.5703125" style="16" customWidth="1"/>
    <col min="14588" max="14588" width="17" style="16" customWidth="1"/>
    <col min="14589" max="14589" width="20.28515625" style="16" customWidth="1"/>
    <col min="14590" max="14590" width="12.42578125" style="16" customWidth="1"/>
    <col min="14591" max="14835" width="9.140625" style="16"/>
    <col min="14836" max="14836" width="4.28515625" style="16" customWidth="1"/>
    <col min="14837" max="14837" width="4.42578125" style="16" customWidth="1"/>
    <col min="14838" max="14838" width="44.85546875" style="16" customWidth="1"/>
    <col min="14839" max="14839" width="13.7109375" style="16" customWidth="1"/>
    <col min="14840" max="14840" width="13.140625" style="16" customWidth="1"/>
    <col min="14841" max="14841" width="13.7109375" style="16" customWidth="1"/>
    <col min="14842" max="14843" width="9.5703125" style="16" customWidth="1"/>
    <col min="14844" max="14844" width="17" style="16" customWidth="1"/>
    <col min="14845" max="14845" width="20.28515625" style="16" customWidth="1"/>
    <col min="14846" max="14846" width="12.42578125" style="16" customWidth="1"/>
    <col min="14847" max="15091" width="9.140625" style="16"/>
    <col min="15092" max="15092" width="4.28515625" style="16" customWidth="1"/>
    <col min="15093" max="15093" width="4.42578125" style="16" customWidth="1"/>
    <col min="15094" max="15094" width="44.85546875" style="16" customWidth="1"/>
    <col min="15095" max="15095" width="13.7109375" style="16" customWidth="1"/>
    <col min="15096" max="15096" width="13.140625" style="16" customWidth="1"/>
    <col min="15097" max="15097" width="13.7109375" style="16" customWidth="1"/>
    <col min="15098" max="15099" width="9.5703125" style="16" customWidth="1"/>
    <col min="15100" max="15100" width="17" style="16" customWidth="1"/>
    <col min="15101" max="15101" width="20.28515625" style="16" customWidth="1"/>
    <col min="15102" max="15102" width="12.42578125" style="16" customWidth="1"/>
    <col min="15103" max="15347" width="9.140625" style="16"/>
    <col min="15348" max="15348" width="4.28515625" style="16" customWidth="1"/>
    <col min="15349" max="15349" width="4.42578125" style="16" customWidth="1"/>
    <col min="15350" max="15350" width="44.85546875" style="16" customWidth="1"/>
    <col min="15351" max="15351" width="13.7109375" style="16" customWidth="1"/>
    <col min="15352" max="15352" width="13.140625" style="16" customWidth="1"/>
    <col min="15353" max="15353" width="13.7109375" style="16" customWidth="1"/>
    <col min="15354" max="15355" width="9.5703125" style="16" customWidth="1"/>
    <col min="15356" max="15356" width="17" style="16" customWidth="1"/>
    <col min="15357" max="15357" width="20.28515625" style="16" customWidth="1"/>
    <col min="15358" max="15358" width="12.42578125" style="16" customWidth="1"/>
    <col min="15359" max="15603" width="9.140625" style="16"/>
    <col min="15604" max="15604" width="4.28515625" style="16" customWidth="1"/>
    <col min="15605" max="15605" width="4.42578125" style="16" customWidth="1"/>
    <col min="15606" max="15606" width="44.85546875" style="16" customWidth="1"/>
    <col min="15607" max="15607" width="13.7109375" style="16" customWidth="1"/>
    <col min="15608" max="15608" width="13.140625" style="16" customWidth="1"/>
    <col min="15609" max="15609" width="13.7109375" style="16" customWidth="1"/>
    <col min="15610" max="15611" width="9.5703125" style="16" customWidth="1"/>
    <col min="15612" max="15612" width="17" style="16" customWidth="1"/>
    <col min="15613" max="15613" width="20.28515625" style="16" customWidth="1"/>
    <col min="15614" max="15614" width="12.42578125" style="16" customWidth="1"/>
    <col min="15615" max="15859" width="9.140625" style="16"/>
    <col min="15860" max="15860" width="4.28515625" style="16" customWidth="1"/>
    <col min="15861" max="15861" width="4.42578125" style="16" customWidth="1"/>
    <col min="15862" max="15862" width="44.85546875" style="16" customWidth="1"/>
    <col min="15863" max="15863" width="13.7109375" style="16" customWidth="1"/>
    <col min="15864" max="15864" width="13.140625" style="16" customWidth="1"/>
    <col min="15865" max="15865" width="13.7109375" style="16" customWidth="1"/>
    <col min="15866" max="15867" width="9.5703125" style="16" customWidth="1"/>
    <col min="15868" max="15868" width="17" style="16" customWidth="1"/>
    <col min="15869" max="15869" width="20.28515625" style="16" customWidth="1"/>
    <col min="15870" max="15870" width="12.42578125" style="16" customWidth="1"/>
    <col min="15871" max="16115" width="9.140625" style="16"/>
    <col min="16116" max="16116" width="4.28515625" style="16" customWidth="1"/>
    <col min="16117" max="16117" width="4.42578125" style="16" customWidth="1"/>
    <col min="16118" max="16118" width="44.85546875" style="16" customWidth="1"/>
    <col min="16119" max="16119" width="13.7109375" style="16" customWidth="1"/>
    <col min="16120" max="16120" width="13.140625" style="16" customWidth="1"/>
    <col min="16121" max="16121" width="13.7109375" style="16" customWidth="1"/>
    <col min="16122" max="16123" width="9.5703125" style="16" customWidth="1"/>
    <col min="16124" max="16124" width="17" style="16" customWidth="1"/>
    <col min="16125" max="16125" width="20.28515625" style="16" customWidth="1"/>
    <col min="16126" max="16126" width="12.42578125" style="16" customWidth="1"/>
    <col min="16127" max="16384" width="9.140625" style="16"/>
  </cols>
  <sheetData>
    <row r="1" spans="1:11" s="157" customFormat="1" ht="15">
      <c r="A1" s="156"/>
      <c r="B1" s="156"/>
      <c r="C1" s="349" t="s">
        <v>0</v>
      </c>
      <c r="D1" s="349"/>
      <c r="E1" s="349"/>
      <c r="F1" s="349"/>
    </row>
    <row r="2" spans="1:11" s="157" customFormat="1" ht="18.75" customHeight="1">
      <c r="A2" s="349" t="s">
        <v>249</v>
      </c>
      <c r="B2" s="349"/>
      <c r="C2" s="349"/>
      <c r="D2" s="349"/>
      <c r="E2" s="349"/>
      <c r="F2" s="349"/>
      <c r="G2" s="349"/>
      <c r="H2" s="349"/>
    </row>
    <row r="3" spans="1:11" s="157" customFormat="1" ht="23.25" customHeight="1">
      <c r="A3" s="349" t="s">
        <v>251</v>
      </c>
      <c r="B3" s="349"/>
      <c r="C3" s="349"/>
      <c r="D3" s="349"/>
      <c r="E3" s="349"/>
      <c r="F3" s="349"/>
      <c r="G3" s="349"/>
      <c r="H3" s="349"/>
    </row>
    <row r="4" spans="1:11" s="20" customFormat="1" ht="33" customHeight="1">
      <c r="A4" s="350" t="s">
        <v>250</v>
      </c>
      <c r="B4" s="350"/>
      <c r="C4" s="350"/>
      <c r="D4" s="154" t="s">
        <v>269</v>
      </c>
      <c r="E4" s="155" t="s">
        <v>234</v>
      </c>
      <c r="F4" s="154" t="s">
        <v>270</v>
      </c>
      <c r="G4" s="144" t="s">
        <v>5</v>
      </c>
      <c r="H4" s="144" t="s">
        <v>5</v>
      </c>
    </row>
    <row r="5" spans="1:11" s="24" customFormat="1" ht="9.75" customHeight="1">
      <c r="A5" s="148"/>
      <c r="B5" s="149"/>
      <c r="C5" s="150">
        <v>1</v>
      </c>
      <c r="D5" s="151">
        <v>2</v>
      </c>
      <c r="E5" s="151">
        <v>3</v>
      </c>
      <c r="F5" s="152">
        <v>4</v>
      </c>
      <c r="G5" s="153" t="s">
        <v>6</v>
      </c>
      <c r="H5" s="153" t="s">
        <v>7</v>
      </c>
    </row>
    <row r="6" spans="1:11" s="24" customFormat="1" ht="18" customHeight="1">
      <c r="A6" s="351" t="s">
        <v>252</v>
      </c>
      <c r="B6" s="352"/>
      <c r="C6" s="353"/>
      <c r="D6" s="169">
        <f>D7+D32</f>
        <v>7567589.0199999996</v>
      </c>
      <c r="E6" s="169">
        <f>E7+E32</f>
        <v>4646359</v>
      </c>
      <c r="F6" s="170">
        <f>F7+F32</f>
        <v>4376102.6500000004</v>
      </c>
      <c r="G6" s="170">
        <f>(F6/D6)*100</f>
        <v>57.82690680525355</v>
      </c>
      <c r="H6" s="170">
        <f>(F6/E6)*100</f>
        <v>94.18348108701889</v>
      </c>
    </row>
    <row r="7" spans="1:11" s="163" customFormat="1" ht="14.1" customHeight="1">
      <c r="A7" s="158">
        <v>6</v>
      </c>
      <c r="B7" s="158"/>
      <c r="C7" s="159" t="s">
        <v>1</v>
      </c>
      <c r="D7" s="160">
        <f>D8+D15+D18+D21+D24+D30</f>
        <v>7551397.0999999996</v>
      </c>
      <c r="E7" s="160">
        <f>E8+E15+E18+E21+E24+E30</f>
        <v>4639159</v>
      </c>
      <c r="F7" s="161">
        <f>F8+F15+F18+F21+F24+F30</f>
        <v>4368684.2200000007</v>
      </c>
      <c r="G7" s="162">
        <f>(F7/D7)*100</f>
        <v>57.852661727986742</v>
      </c>
      <c r="H7" s="162">
        <f>(F7/E7)*100</f>
        <v>94.169745421530081</v>
      </c>
    </row>
    <row r="8" spans="1:11" s="20" customFormat="1" ht="14.1" customHeight="1">
      <c r="A8" s="27">
        <v>63</v>
      </c>
      <c r="B8" s="27"/>
      <c r="C8" s="28" t="s">
        <v>196</v>
      </c>
      <c r="D8" s="76">
        <f>D11+D13</f>
        <v>61994.590000000004</v>
      </c>
      <c r="E8" s="76">
        <f>E9+E11+E13</f>
        <v>63457</v>
      </c>
      <c r="F8" s="76">
        <f>F9+F11+F13</f>
        <v>28290.780000000002</v>
      </c>
      <c r="G8" s="120">
        <f>(F8/D8)*100</f>
        <v>45.634272280855477</v>
      </c>
      <c r="H8" s="121">
        <f t="shared" ref="H8:H35" si="0">(F8/E8)*100</f>
        <v>44.582599240430532</v>
      </c>
    </row>
    <row r="9" spans="1:11" s="20" customFormat="1" ht="14.1" customHeight="1">
      <c r="A9" s="27">
        <v>632</v>
      </c>
      <c r="B9" s="27"/>
      <c r="C9" s="28" t="s">
        <v>205</v>
      </c>
      <c r="D9" s="76">
        <v>0</v>
      </c>
      <c r="E9" s="76">
        <f>E10</f>
        <v>35904</v>
      </c>
      <c r="F9" s="62"/>
      <c r="G9" s="120">
        <v>0</v>
      </c>
      <c r="H9" s="121">
        <v>0</v>
      </c>
    </row>
    <row r="10" spans="1:11" s="20" customFormat="1" ht="14.1" customHeight="1">
      <c r="A10" s="27"/>
      <c r="B10" s="30">
        <v>6323</v>
      </c>
      <c r="C10" s="31" t="s">
        <v>278</v>
      </c>
      <c r="D10" s="76">
        <v>0</v>
      </c>
      <c r="E10" s="76">
        <v>35904</v>
      </c>
      <c r="F10" s="62"/>
      <c r="G10" s="120">
        <v>0</v>
      </c>
      <c r="H10" s="121">
        <v>0</v>
      </c>
    </row>
    <row r="11" spans="1:11" s="20" customFormat="1" ht="14.1" customHeight="1">
      <c r="A11" s="28">
        <v>634</v>
      </c>
      <c r="B11" s="27"/>
      <c r="C11" s="28" t="s">
        <v>279</v>
      </c>
      <c r="D11" s="87">
        <f>D12</f>
        <v>50512.3</v>
      </c>
      <c r="E11" s="76">
        <f>E12</f>
        <v>0</v>
      </c>
      <c r="F11" s="62">
        <f>F12</f>
        <v>22465.56</v>
      </c>
      <c r="G11" s="120">
        <v>0</v>
      </c>
      <c r="H11" s="121">
        <f>0</f>
        <v>0</v>
      </c>
    </row>
    <row r="12" spans="1:11" s="20" customFormat="1" ht="13.5" customHeight="1">
      <c r="A12" s="31"/>
      <c r="B12" s="30">
        <v>6341</v>
      </c>
      <c r="C12" s="31" t="s">
        <v>268</v>
      </c>
      <c r="D12" s="85">
        <v>50512.3</v>
      </c>
      <c r="E12" s="77">
        <v>0</v>
      </c>
      <c r="F12" s="57">
        <v>22465.56</v>
      </c>
      <c r="G12" s="120">
        <v>0</v>
      </c>
      <c r="H12" s="121">
        <v>0</v>
      </c>
    </row>
    <row r="13" spans="1:11" s="20" customFormat="1" ht="13.5" customHeight="1">
      <c r="A13" s="28">
        <v>636</v>
      </c>
      <c r="B13" s="27"/>
      <c r="C13" s="28" t="s">
        <v>197</v>
      </c>
      <c r="D13" s="87">
        <f>D14</f>
        <v>11482.29</v>
      </c>
      <c r="E13" s="76">
        <f>E14</f>
        <v>27553</v>
      </c>
      <c r="F13" s="62">
        <f>F14</f>
        <v>5825.22</v>
      </c>
      <c r="G13" s="120">
        <v>0</v>
      </c>
      <c r="H13" s="121">
        <f t="shared" si="0"/>
        <v>21.141872028454252</v>
      </c>
      <c r="K13" s="232"/>
    </row>
    <row r="14" spans="1:11" s="20" customFormat="1" ht="13.5" customHeight="1">
      <c r="A14" s="28"/>
      <c r="B14" s="30">
        <v>6361</v>
      </c>
      <c r="C14" s="31" t="s">
        <v>198</v>
      </c>
      <c r="D14" s="85">
        <v>11482.29</v>
      </c>
      <c r="E14" s="77">
        <v>27553</v>
      </c>
      <c r="F14" s="57">
        <v>5825.22</v>
      </c>
      <c r="G14" s="120">
        <v>0</v>
      </c>
      <c r="H14" s="121">
        <f t="shared" si="0"/>
        <v>21.141872028454252</v>
      </c>
    </row>
    <row r="15" spans="1:11" s="20" customFormat="1" ht="13.5" customHeight="1">
      <c r="A15" s="28">
        <v>64</v>
      </c>
      <c r="B15" s="27"/>
      <c r="C15" s="28" t="s">
        <v>199</v>
      </c>
      <c r="D15" s="87">
        <f t="shared" ref="D15:F16" si="1">D16</f>
        <v>23.15</v>
      </c>
      <c r="E15" s="76">
        <f t="shared" si="1"/>
        <v>0</v>
      </c>
      <c r="F15" s="62">
        <f t="shared" si="1"/>
        <v>45.25</v>
      </c>
      <c r="G15" s="117">
        <f>(F15/D15)*100</f>
        <v>195.46436285097192</v>
      </c>
      <c r="H15" s="121">
        <v>0</v>
      </c>
      <c r="K15" s="232"/>
    </row>
    <row r="16" spans="1:11" s="20" customFormat="1" ht="13.5" customHeight="1">
      <c r="A16" s="28">
        <v>641</v>
      </c>
      <c r="B16" s="27"/>
      <c r="C16" s="28" t="s">
        <v>200</v>
      </c>
      <c r="D16" s="87">
        <f t="shared" si="1"/>
        <v>23.15</v>
      </c>
      <c r="E16" s="76">
        <f t="shared" si="1"/>
        <v>0</v>
      </c>
      <c r="F16" s="62">
        <f t="shared" si="1"/>
        <v>45.25</v>
      </c>
      <c r="G16" s="117">
        <f t="shared" ref="G16:G17" si="2">(F16/D16)*100</f>
        <v>195.46436285097192</v>
      </c>
      <c r="H16" s="121">
        <v>0</v>
      </c>
    </row>
    <row r="17" spans="1:10" s="20" customFormat="1" ht="13.5" customHeight="1">
      <c r="A17" s="28"/>
      <c r="B17" s="30">
        <v>6413</v>
      </c>
      <c r="C17" s="31" t="s">
        <v>201</v>
      </c>
      <c r="D17" s="85">
        <v>23.15</v>
      </c>
      <c r="E17" s="77">
        <v>0</v>
      </c>
      <c r="F17" s="57">
        <v>45.25</v>
      </c>
      <c r="G17" s="117">
        <f t="shared" si="2"/>
        <v>195.46436285097192</v>
      </c>
      <c r="H17" s="121">
        <v>0</v>
      </c>
    </row>
    <row r="18" spans="1:10" s="20" customFormat="1" ht="25.5">
      <c r="A18" s="27">
        <v>65</v>
      </c>
      <c r="B18" s="27"/>
      <c r="C18" s="28" t="s">
        <v>8</v>
      </c>
      <c r="D18" s="76">
        <f t="shared" ref="D18:F19" si="3">D19</f>
        <v>277720.09000000003</v>
      </c>
      <c r="E18" s="76">
        <f t="shared" si="3"/>
        <v>344400</v>
      </c>
      <c r="F18" s="59">
        <f t="shared" si="3"/>
        <v>341233.7</v>
      </c>
      <c r="G18" s="56">
        <f>(F18/D18)*100</f>
        <v>122.86964907724176</v>
      </c>
      <c r="H18" s="121">
        <f t="shared" si="0"/>
        <v>99.080632984901285</v>
      </c>
    </row>
    <row r="19" spans="1:10" s="20" customFormat="1" ht="13.5" customHeight="1">
      <c r="A19" s="28" t="s">
        <v>9</v>
      </c>
      <c r="B19" s="27"/>
      <c r="C19" s="28" t="s">
        <v>10</v>
      </c>
      <c r="D19" s="76">
        <f t="shared" si="3"/>
        <v>277720.09000000003</v>
      </c>
      <c r="E19" s="76">
        <f t="shared" si="3"/>
        <v>344400</v>
      </c>
      <c r="F19" s="59">
        <f t="shared" si="3"/>
        <v>341233.7</v>
      </c>
      <c r="G19" s="56">
        <f t="shared" ref="G19:G20" si="4">(F19/D19)*100</f>
        <v>122.86964907724176</v>
      </c>
      <c r="H19" s="121">
        <f t="shared" si="0"/>
        <v>99.080632984901285</v>
      </c>
    </row>
    <row r="20" spans="1:10" ht="13.5" customHeight="1">
      <c r="A20" s="30"/>
      <c r="B20" s="31" t="s">
        <v>11</v>
      </c>
      <c r="C20" s="31" t="s">
        <v>12</v>
      </c>
      <c r="D20" s="85">
        <v>277720.09000000003</v>
      </c>
      <c r="E20" s="77">
        <v>344400</v>
      </c>
      <c r="F20" s="60">
        <v>341233.7</v>
      </c>
      <c r="G20" s="56">
        <f t="shared" si="4"/>
        <v>122.86964907724176</v>
      </c>
      <c r="H20" s="121">
        <f t="shared" si="0"/>
        <v>99.080632984901285</v>
      </c>
    </row>
    <row r="21" spans="1:10" ht="13.5" customHeight="1">
      <c r="A21" s="27">
        <v>66</v>
      </c>
      <c r="B21" s="27"/>
      <c r="C21" s="28" t="s">
        <v>98</v>
      </c>
      <c r="D21" s="76">
        <f t="shared" ref="D21:F22" si="5">D22</f>
        <v>1439094.64</v>
      </c>
      <c r="E21" s="76">
        <f t="shared" si="5"/>
        <v>1691552</v>
      </c>
      <c r="F21" s="59">
        <f t="shared" si="5"/>
        <v>1392621.68</v>
      </c>
      <c r="G21" s="56">
        <f>(F21/D21)*100</f>
        <v>96.77068076634626</v>
      </c>
      <c r="H21" s="121">
        <f t="shared" si="0"/>
        <v>82.32804430487505</v>
      </c>
    </row>
    <row r="22" spans="1:10" ht="13.5" customHeight="1">
      <c r="A22" s="27" t="s">
        <v>99</v>
      </c>
      <c r="B22" s="27"/>
      <c r="C22" s="28" t="s">
        <v>100</v>
      </c>
      <c r="D22" s="76">
        <f t="shared" si="5"/>
        <v>1439094.64</v>
      </c>
      <c r="E22" s="76">
        <f t="shared" si="5"/>
        <v>1691552</v>
      </c>
      <c r="F22" s="59">
        <f t="shared" si="5"/>
        <v>1392621.68</v>
      </c>
      <c r="G22" s="56">
        <f t="shared" ref="G22:G23" si="6">(F22/D22)*100</f>
        <v>96.77068076634626</v>
      </c>
      <c r="H22" s="121">
        <f>(F22/E22)*100</f>
        <v>82.32804430487505</v>
      </c>
      <c r="J22" s="83"/>
    </row>
    <row r="23" spans="1:10" ht="13.5" customHeight="1">
      <c r="A23" s="27"/>
      <c r="B23" s="31">
        <v>6615</v>
      </c>
      <c r="C23" s="31" t="s">
        <v>101</v>
      </c>
      <c r="D23" s="85">
        <v>1439094.64</v>
      </c>
      <c r="E23" s="77">
        <v>1691552</v>
      </c>
      <c r="F23" s="60">
        <v>1392621.68</v>
      </c>
      <c r="G23" s="56">
        <f t="shared" si="6"/>
        <v>96.77068076634626</v>
      </c>
      <c r="H23" s="121">
        <f t="shared" si="0"/>
        <v>82.32804430487505</v>
      </c>
    </row>
    <row r="24" spans="1:10" ht="13.5" customHeight="1">
      <c r="A24" s="27">
        <v>67</v>
      </c>
      <c r="B24" s="31"/>
      <c r="C24" s="28" t="s">
        <v>102</v>
      </c>
      <c r="D24" s="87">
        <f>D25+D28</f>
        <v>5740583.2000000002</v>
      </c>
      <c r="E24" s="76">
        <f>E25+E28</f>
        <v>2539750</v>
      </c>
      <c r="F24" s="59">
        <f>F25+F28</f>
        <v>2567617.0700000003</v>
      </c>
      <c r="G24" s="56">
        <f>(F24/D24)*100</f>
        <v>44.727460269193557</v>
      </c>
      <c r="H24" s="121">
        <f t="shared" si="0"/>
        <v>101.09723673589922</v>
      </c>
    </row>
    <row r="25" spans="1:10" ht="14.25" customHeight="1">
      <c r="A25" s="27">
        <v>671</v>
      </c>
      <c r="B25" s="31"/>
      <c r="C25" s="28" t="s">
        <v>103</v>
      </c>
      <c r="D25" s="87">
        <f>D26+D27</f>
        <v>35981.089999999997</v>
      </c>
      <c r="E25" s="76">
        <f>E26+E27</f>
        <v>39750</v>
      </c>
      <c r="F25" s="59">
        <f>F26+F27</f>
        <v>33567.120000000003</v>
      </c>
      <c r="G25" s="56">
        <f>(F25/D25)*100</f>
        <v>93.29100369110553</v>
      </c>
      <c r="H25" s="121">
        <f t="shared" si="0"/>
        <v>84.445584905660382</v>
      </c>
    </row>
    <row r="26" spans="1:10" ht="13.5" customHeight="1">
      <c r="A26" s="28"/>
      <c r="B26" s="31">
        <v>6711</v>
      </c>
      <c r="C26" s="31" t="s">
        <v>104</v>
      </c>
      <c r="D26" s="77">
        <v>16072.67</v>
      </c>
      <c r="E26" s="77">
        <v>19842</v>
      </c>
      <c r="F26" s="60">
        <v>13660.87</v>
      </c>
      <c r="G26" s="56">
        <f>(F26/D26)*100</f>
        <v>84.994403543406293</v>
      </c>
      <c r="H26" s="121">
        <f t="shared" si="0"/>
        <v>68.848251184356428</v>
      </c>
    </row>
    <row r="27" spans="1:10" ht="13.5" customHeight="1">
      <c r="A27" s="28"/>
      <c r="B27" s="31">
        <v>6712</v>
      </c>
      <c r="C27" s="31" t="s">
        <v>194</v>
      </c>
      <c r="D27" s="77">
        <v>19908.419999999998</v>
      </c>
      <c r="E27" s="77">
        <v>19908</v>
      </c>
      <c r="F27" s="60">
        <v>19906.25</v>
      </c>
      <c r="G27" s="56">
        <v>0</v>
      </c>
      <c r="H27" s="121">
        <f t="shared" si="0"/>
        <v>99.991209563994374</v>
      </c>
    </row>
    <row r="28" spans="1:10" ht="13.5" customHeight="1">
      <c r="A28" s="27">
        <v>673</v>
      </c>
      <c r="B28" s="27"/>
      <c r="C28" s="28" t="s">
        <v>105</v>
      </c>
      <c r="D28" s="76">
        <f>D29</f>
        <v>5704602.1100000003</v>
      </c>
      <c r="E28" s="76">
        <f>E29</f>
        <v>2500000</v>
      </c>
      <c r="F28" s="59">
        <f>F29</f>
        <v>2534049.9500000002</v>
      </c>
      <c r="G28" s="56">
        <f t="shared" ref="G28:G31" si="7">(F28/D28)*100</f>
        <v>44.421151574408398</v>
      </c>
      <c r="H28" s="121">
        <f t="shared" si="0"/>
        <v>101.36199800000001</v>
      </c>
    </row>
    <row r="29" spans="1:10" ht="13.5" customHeight="1">
      <c r="A29" s="28"/>
      <c r="B29" s="31">
        <v>6731</v>
      </c>
      <c r="C29" s="31" t="s">
        <v>105</v>
      </c>
      <c r="D29" s="77">
        <v>5704602.1100000003</v>
      </c>
      <c r="E29" s="77">
        <v>2500000</v>
      </c>
      <c r="F29" s="60">
        <v>2534049.9500000002</v>
      </c>
      <c r="G29" s="56">
        <f t="shared" si="7"/>
        <v>44.421151574408398</v>
      </c>
      <c r="H29" s="121">
        <f t="shared" si="0"/>
        <v>101.36199800000001</v>
      </c>
    </row>
    <row r="30" spans="1:10" ht="13.5" customHeight="1">
      <c r="A30" s="27">
        <v>68</v>
      </c>
      <c r="B30" s="31"/>
      <c r="C30" s="28" t="s">
        <v>202</v>
      </c>
      <c r="D30" s="76">
        <f>D31</f>
        <v>31981.43</v>
      </c>
      <c r="E30" s="76">
        <f>E31</f>
        <v>0</v>
      </c>
      <c r="F30" s="59">
        <f>F31</f>
        <v>38875.74</v>
      </c>
      <c r="G30" s="56">
        <f t="shared" si="7"/>
        <v>121.55722867926792</v>
      </c>
      <c r="H30" s="121">
        <v>0</v>
      </c>
    </row>
    <row r="31" spans="1:10" ht="13.5" customHeight="1">
      <c r="A31" s="28">
        <v>683</v>
      </c>
      <c r="B31" s="31"/>
      <c r="C31" s="28" t="s">
        <v>203</v>
      </c>
      <c r="D31" s="77">
        <v>31981.43</v>
      </c>
      <c r="E31" s="77">
        <v>0</v>
      </c>
      <c r="F31" s="60">
        <v>38875.74</v>
      </c>
      <c r="G31" s="56">
        <f t="shared" si="7"/>
        <v>121.55722867926792</v>
      </c>
      <c r="H31" s="121">
        <v>0</v>
      </c>
    </row>
    <row r="32" spans="1:10" s="165" customFormat="1" ht="25.5">
      <c r="A32" s="158">
        <v>7</v>
      </c>
      <c r="B32" s="158"/>
      <c r="C32" s="159" t="s">
        <v>122</v>
      </c>
      <c r="D32" s="160">
        <f t="shared" ref="D32:F34" si="8">D33</f>
        <v>16191.92</v>
      </c>
      <c r="E32" s="160">
        <f t="shared" si="8"/>
        <v>7200</v>
      </c>
      <c r="F32" s="161">
        <f t="shared" si="8"/>
        <v>7418.43</v>
      </c>
      <c r="G32" s="162">
        <f>(F32/D32)*100</f>
        <v>45.815629029787694</v>
      </c>
      <c r="H32" s="162">
        <f t="shared" si="0"/>
        <v>103.03375000000001</v>
      </c>
    </row>
    <row r="33" spans="1:12">
      <c r="A33" s="27">
        <v>72</v>
      </c>
      <c r="B33" s="28"/>
      <c r="C33" s="28" t="s">
        <v>192</v>
      </c>
      <c r="D33" s="87">
        <f t="shared" si="8"/>
        <v>16191.92</v>
      </c>
      <c r="E33" s="76">
        <f t="shared" si="8"/>
        <v>7200</v>
      </c>
      <c r="F33" s="59">
        <f t="shared" si="8"/>
        <v>7418.43</v>
      </c>
      <c r="G33" s="56">
        <f t="shared" ref="G33:G35" si="9">(F33/D33)*100</f>
        <v>45.815629029787694</v>
      </c>
      <c r="H33" s="121">
        <f t="shared" si="0"/>
        <v>103.03375000000001</v>
      </c>
    </row>
    <row r="34" spans="1:12">
      <c r="A34" s="27">
        <v>723</v>
      </c>
      <c r="B34" s="28"/>
      <c r="C34" s="28" t="s">
        <v>204</v>
      </c>
      <c r="D34" s="87">
        <f t="shared" si="8"/>
        <v>16191.92</v>
      </c>
      <c r="E34" s="76">
        <f t="shared" si="8"/>
        <v>7200</v>
      </c>
      <c r="F34" s="59">
        <f t="shared" si="8"/>
        <v>7418.43</v>
      </c>
      <c r="G34" s="56">
        <f t="shared" si="9"/>
        <v>45.815629029787694</v>
      </c>
      <c r="H34" s="121">
        <f t="shared" si="0"/>
        <v>103.03375000000001</v>
      </c>
      <c r="L34" s="19"/>
    </row>
    <row r="35" spans="1:12">
      <c r="A35" s="34"/>
      <c r="B35" s="31">
        <v>7231</v>
      </c>
      <c r="C35" s="31" t="s">
        <v>14</v>
      </c>
      <c r="D35" s="85">
        <v>16191.92</v>
      </c>
      <c r="E35" s="85">
        <v>7200</v>
      </c>
      <c r="F35" s="57">
        <v>7418.43</v>
      </c>
      <c r="G35" s="56">
        <f t="shared" si="9"/>
        <v>45.815629029787694</v>
      </c>
      <c r="H35" s="121">
        <f t="shared" si="0"/>
        <v>103.03375000000001</v>
      </c>
    </row>
    <row r="36" spans="1:12" ht="13.5" customHeight="1">
      <c r="A36" s="34"/>
      <c r="B36" s="31"/>
      <c r="C36" s="31"/>
      <c r="D36" s="85"/>
      <c r="E36" s="85"/>
      <c r="F36" s="57"/>
      <c r="G36" s="56"/>
      <c r="H36" s="121"/>
    </row>
    <row r="37" spans="1:12" s="24" customFormat="1" ht="18" customHeight="1">
      <c r="A37" s="351" t="s">
        <v>253</v>
      </c>
      <c r="B37" s="352"/>
      <c r="C37" s="353"/>
      <c r="D37" s="169">
        <f>D38+D88</f>
        <v>7083530.3100000005</v>
      </c>
      <c r="E37" s="169">
        <f t="shared" ref="E37:F37" si="10">E38+E88</f>
        <v>5488598.8100000005</v>
      </c>
      <c r="F37" s="170">
        <f t="shared" si="10"/>
        <v>4937640.3600000003</v>
      </c>
      <c r="G37" s="170">
        <f>(F37/D37)*100</f>
        <v>69.705925490703507</v>
      </c>
      <c r="H37" s="170">
        <f>(F37/E37)*100</f>
        <v>89.961764940877515</v>
      </c>
    </row>
    <row r="38" spans="1:12" s="165" customFormat="1" ht="13.5" customHeight="1">
      <c r="A38" s="158">
        <v>3</v>
      </c>
      <c r="B38" s="158"/>
      <c r="C38" s="166" t="s">
        <v>15</v>
      </c>
      <c r="D38" s="160">
        <f>D39+D51+D82</f>
        <v>6649163.4900000002</v>
      </c>
      <c r="E38" s="160">
        <f>E39+E51+E82</f>
        <v>5154500.8100000005</v>
      </c>
      <c r="F38" s="161">
        <f>F39+F51+F82</f>
        <v>4712241.25</v>
      </c>
      <c r="G38" s="162">
        <f>(F38/D38)*100</f>
        <v>70.869685443694806</v>
      </c>
      <c r="H38" s="162">
        <f>(F38/E38)*100</f>
        <v>91.419934222495542</v>
      </c>
    </row>
    <row r="39" spans="1:12" ht="13.5" customHeight="1">
      <c r="A39" s="27">
        <v>31</v>
      </c>
      <c r="B39" s="27"/>
      <c r="C39" s="32" t="s">
        <v>16</v>
      </c>
      <c r="D39" s="76">
        <f>D40+D45+D47</f>
        <v>2790034.5100000002</v>
      </c>
      <c r="E39" s="76">
        <f>E40+E45+E47</f>
        <v>2935233.98</v>
      </c>
      <c r="F39" s="59">
        <f>F40+F45+F47</f>
        <v>2967390.34</v>
      </c>
      <c r="G39" s="56">
        <f>(F39/D39)*100</f>
        <v>106.35676115705107</v>
      </c>
      <c r="H39" s="56">
        <f>(F39/E39)*100</f>
        <v>101.09552969947562</v>
      </c>
    </row>
    <row r="40" spans="1:12" ht="13.5" customHeight="1">
      <c r="A40" s="32" t="s">
        <v>17</v>
      </c>
      <c r="B40" s="27"/>
      <c r="C40" s="32" t="s">
        <v>18</v>
      </c>
      <c r="D40" s="76">
        <f>D41+D42+D43+D44</f>
        <v>2256062.5300000003</v>
      </c>
      <c r="E40" s="76">
        <f>E41+E42+E43+E44</f>
        <v>2356821.75</v>
      </c>
      <c r="F40" s="59">
        <f>F41+F42+F43+F44</f>
        <v>2389584.31</v>
      </c>
      <c r="G40" s="56">
        <f t="shared" ref="G40:G53" si="11">(F40/D40)*100</f>
        <v>105.91835457681218</v>
      </c>
      <c r="H40" s="56">
        <f t="shared" ref="H40:H53" si="12">(F40/E40)*100</f>
        <v>101.39011615961199</v>
      </c>
    </row>
    <row r="41" spans="1:12" ht="13.5" customHeight="1">
      <c r="A41" s="30"/>
      <c r="B41" s="33" t="s">
        <v>19</v>
      </c>
      <c r="C41" s="33" t="s">
        <v>20</v>
      </c>
      <c r="D41" s="92">
        <v>1924299.17</v>
      </c>
      <c r="E41" s="112">
        <v>2235617.75</v>
      </c>
      <c r="F41" s="60">
        <v>2274960.58</v>
      </c>
      <c r="G41" s="56">
        <f t="shared" si="11"/>
        <v>118.22281147686616</v>
      </c>
      <c r="H41" s="56">
        <f t="shared" si="12"/>
        <v>101.75981918196884</v>
      </c>
    </row>
    <row r="42" spans="1:12">
      <c r="A42" s="30"/>
      <c r="B42" s="33">
        <v>3112</v>
      </c>
      <c r="C42" s="33" t="s">
        <v>21</v>
      </c>
      <c r="D42" s="77">
        <v>22839.37</v>
      </c>
      <c r="E42" s="77">
        <v>24063</v>
      </c>
      <c r="F42" s="60">
        <v>23318.880000000001</v>
      </c>
      <c r="G42" s="56">
        <f t="shared" si="11"/>
        <v>102.09948873370851</v>
      </c>
      <c r="H42" s="56">
        <f t="shared" si="12"/>
        <v>96.907617504051871</v>
      </c>
    </row>
    <row r="43" spans="1:12">
      <c r="A43" s="30"/>
      <c r="B43" s="33">
        <v>3113</v>
      </c>
      <c r="C43" s="33" t="s">
        <v>147</v>
      </c>
      <c r="D43" s="77">
        <v>94092.98</v>
      </c>
      <c r="E43" s="77">
        <v>35146</v>
      </c>
      <c r="F43" s="60">
        <v>39301.949999999997</v>
      </c>
      <c r="G43" s="56">
        <f t="shared" si="11"/>
        <v>41.769269078309563</v>
      </c>
      <c r="H43" s="56">
        <f t="shared" si="12"/>
        <v>111.82481647982701</v>
      </c>
    </row>
    <row r="44" spans="1:12">
      <c r="A44" s="30"/>
      <c r="B44" s="33">
        <v>3114</v>
      </c>
      <c r="C44" s="33" t="s">
        <v>106</v>
      </c>
      <c r="D44" s="77">
        <v>214831.01</v>
      </c>
      <c r="E44" s="77">
        <v>61995</v>
      </c>
      <c r="F44" s="60">
        <v>52002.9</v>
      </c>
      <c r="G44" s="56">
        <f t="shared" si="11"/>
        <v>24.206421596211829</v>
      </c>
      <c r="H44" s="56">
        <f t="shared" si="12"/>
        <v>83.882409871763855</v>
      </c>
    </row>
    <row r="45" spans="1:12">
      <c r="A45" s="32" t="s">
        <v>22</v>
      </c>
      <c r="B45" s="27"/>
      <c r="C45" s="32" t="s">
        <v>23</v>
      </c>
      <c r="D45" s="76">
        <f>D46</f>
        <v>162330</v>
      </c>
      <c r="E45" s="76">
        <f>E46</f>
        <v>165904</v>
      </c>
      <c r="F45" s="59">
        <f>F46</f>
        <v>165903.81</v>
      </c>
      <c r="G45" s="56">
        <f t="shared" si="11"/>
        <v>102.20157087414525</v>
      </c>
      <c r="H45" s="56">
        <f t="shared" si="12"/>
        <v>99.999885475937887</v>
      </c>
    </row>
    <row r="46" spans="1:12">
      <c r="A46" s="30"/>
      <c r="B46" s="33" t="s">
        <v>24</v>
      </c>
      <c r="C46" s="33" t="s">
        <v>23</v>
      </c>
      <c r="D46" s="77">
        <v>162330</v>
      </c>
      <c r="E46" s="77">
        <v>165904</v>
      </c>
      <c r="F46" s="60">
        <v>165903.81</v>
      </c>
      <c r="G46" s="56">
        <f t="shared" si="11"/>
        <v>102.20157087414525</v>
      </c>
      <c r="H46" s="56">
        <f t="shared" si="12"/>
        <v>99.999885475937887</v>
      </c>
    </row>
    <row r="47" spans="1:12">
      <c r="A47" s="32" t="s">
        <v>25</v>
      </c>
      <c r="B47" s="27"/>
      <c r="C47" s="32" t="s">
        <v>26</v>
      </c>
      <c r="D47" s="76">
        <f>D48</f>
        <v>371641.98</v>
      </c>
      <c r="E47" s="76">
        <f>E48</f>
        <v>412508.23</v>
      </c>
      <c r="F47" s="59">
        <f>F48</f>
        <v>411902.22</v>
      </c>
      <c r="G47" s="56">
        <f t="shared" si="11"/>
        <v>110.83307111860721</v>
      </c>
      <c r="H47" s="56">
        <f t="shared" si="12"/>
        <v>99.853091415897325</v>
      </c>
    </row>
    <row r="48" spans="1:12">
      <c r="A48" s="30"/>
      <c r="B48" s="33" t="s">
        <v>27</v>
      </c>
      <c r="C48" s="33" t="s">
        <v>28</v>
      </c>
      <c r="D48" s="77">
        <v>371641.98</v>
      </c>
      <c r="E48" s="77">
        <v>412508.23</v>
      </c>
      <c r="F48" s="60">
        <v>411902.22</v>
      </c>
      <c r="G48" s="56">
        <f t="shared" si="11"/>
        <v>110.83307111860721</v>
      </c>
      <c r="H48" s="56">
        <f t="shared" si="12"/>
        <v>99.853091415897325</v>
      </c>
    </row>
    <row r="49" spans="1:8" ht="33" customHeight="1">
      <c r="A49" s="350" t="s">
        <v>250</v>
      </c>
      <c r="B49" s="350"/>
      <c r="C49" s="350"/>
      <c r="D49" s="154" t="s">
        <v>269</v>
      </c>
      <c r="E49" s="155" t="s">
        <v>234</v>
      </c>
      <c r="F49" s="154" t="s">
        <v>270</v>
      </c>
      <c r="G49" s="144" t="s">
        <v>5</v>
      </c>
      <c r="H49" s="144" t="s">
        <v>5</v>
      </c>
    </row>
    <row r="50" spans="1:8" ht="9.75" customHeight="1">
      <c r="A50" s="40"/>
      <c r="B50" s="41"/>
      <c r="C50" s="42">
        <v>1</v>
      </c>
      <c r="D50" s="25">
        <v>2</v>
      </c>
      <c r="E50" s="25">
        <v>3</v>
      </c>
      <c r="F50" s="26">
        <v>4</v>
      </c>
      <c r="G50" s="106" t="s">
        <v>6</v>
      </c>
      <c r="H50" s="106" t="s">
        <v>7</v>
      </c>
    </row>
    <row r="51" spans="1:8">
      <c r="A51" s="27">
        <v>32</v>
      </c>
      <c r="B51" s="27"/>
      <c r="C51" s="32" t="s">
        <v>29</v>
      </c>
      <c r="D51" s="76">
        <f>D52+D57+D64+D74</f>
        <v>3853143.5900000003</v>
      </c>
      <c r="E51" s="76">
        <f>E52+E57+E64+E74</f>
        <v>2207502.83</v>
      </c>
      <c r="F51" s="59">
        <f>F52+F57+F64+F74</f>
        <v>1736502.71</v>
      </c>
      <c r="G51" s="56">
        <f t="shared" si="11"/>
        <v>45.067168389642077</v>
      </c>
      <c r="H51" s="56">
        <f t="shared" si="12"/>
        <v>78.663668576134967</v>
      </c>
    </row>
    <row r="52" spans="1:8">
      <c r="A52" s="32" t="s">
        <v>30</v>
      </c>
      <c r="B52" s="27"/>
      <c r="C52" s="32" t="s">
        <v>31</v>
      </c>
      <c r="D52" s="76">
        <f>D53+D54+D55+D56</f>
        <v>119183.93999999999</v>
      </c>
      <c r="E52" s="76">
        <f>E53+E54+E55+E56</f>
        <v>137765</v>
      </c>
      <c r="F52" s="59">
        <f>F53+F54+F55+F56</f>
        <v>132041.91</v>
      </c>
      <c r="G52" s="56">
        <f t="shared" si="11"/>
        <v>110.78834111374402</v>
      </c>
      <c r="H52" s="56">
        <f t="shared" si="12"/>
        <v>95.845759082495547</v>
      </c>
    </row>
    <row r="53" spans="1:8">
      <c r="A53" s="30"/>
      <c r="B53" s="33" t="s">
        <v>32</v>
      </c>
      <c r="C53" s="33" t="s">
        <v>33</v>
      </c>
      <c r="D53" s="77">
        <v>8335.9500000000007</v>
      </c>
      <c r="E53" s="77">
        <v>10000</v>
      </c>
      <c r="F53" s="60">
        <v>9948.5400000000009</v>
      </c>
      <c r="G53" s="56">
        <f t="shared" si="11"/>
        <v>119.34500566822017</v>
      </c>
      <c r="H53" s="56">
        <f t="shared" si="12"/>
        <v>99.485400000000013</v>
      </c>
    </row>
    <row r="54" spans="1:8" ht="14.25" customHeight="1">
      <c r="A54" s="30"/>
      <c r="B54" s="33" t="s">
        <v>34</v>
      </c>
      <c r="C54" s="33" t="s">
        <v>35</v>
      </c>
      <c r="D54" s="77">
        <v>99614.33</v>
      </c>
      <c r="E54" s="113">
        <v>113836</v>
      </c>
      <c r="F54" s="60">
        <v>104095.67</v>
      </c>
      <c r="G54" s="56">
        <f>(F54/D54)*100</f>
        <v>104.49869009810135</v>
      </c>
      <c r="H54" s="56">
        <f>(F54/E54)*100</f>
        <v>91.443541586141464</v>
      </c>
    </row>
    <row r="55" spans="1:8">
      <c r="A55" s="30"/>
      <c r="B55" s="33" t="s">
        <v>36</v>
      </c>
      <c r="C55" s="33" t="s">
        <v>37</v>
      </c>
      <c r="D55" s="77">
        <v>10715.21</v>
      </c>
      <c r="E55" s="77">
        <v>10000</v>
      </c>
      <c r="F55" s="60">
        <v>6829.78</v>
      </c>
      <c r="G55" s="56">
        <f t="shared" ref="G55:G84" si="13">(F55/D55)*100</f>
        <v>63.739114772365632</v>
      </c>
      <c r="H55" s="56">
        <f t="shared" ref="H55:H86" si="14">(F55/E55)*100</f>
        <v>68.297799999999995</v>
      </c>
    </row>
    <row r="56" spans="1:8">
      <c r="A56" s="30"/>
      <c r="B56" s="33" t="s">
        <v>107</v>
      </c>
      <c r="C56" s="33" t="s">
        <v>108</v>
      </c>
      <c r="D56" s="91">
        <v>518.45000000000005</v>
      </c>
      <c r="E56" s="91">
        <v>3929</v>
      </c>
      <c r="F56" s="60">
        <v>11167.92</v>
      </c>
      <c r="G56" s="56">
        <f t="shared" si="13"/>
        <v>2154.0977914938758</v>
      </c>
      <c r="H56" s="56">
        <f t="shared" si="14"/>
        <v>284.2433189106643</v>
      </c>
    </row>
    <row r="57" spans="1:8">
      <c r="A57" s="32" t="s">
        <v>38</v>
      </c>
      <c r="B57" s="27"/>
      <c r="C57" s="32" t="s">
        <v>39</v>
      </c>
      <c r="D57" s="76">
        <f>D58+D59+D60+D61+D62+D63</f>
        <v>2575015.13</v>
      </c>
      <c r="E57" s="76">
        <f>E58+E59+E60+E61+E62+E63</f>
        <v>730093.35</v>
      </c>
      <c r="F57" s="59">
        <f>F58+F59+F60+F61+F62+F63</f>
        <v>498686.72999999992</v>
      </c>
      <c r="G57" s="56">
        <f t="shared" si="13"/>
        <v>19.366361159982777</v>
      </c>
      <c r="H57" s="56">
        <f t="shared" si="14"/>
        <v>68.304516127971851</v>
      </c>
    </row>
    <row r="58" spans="1:8">
      <c r="A58" s="30"/>
      <c r="B58" s="33" t="s">
        <v>40</v>
      </c>
      <c r="C58" s="33" t="s">
        <v>41</v>
      </c>
      <c r="D58" s="77">
        <v>51551.43</v>
      </c>
      <c r="E58" s="77">
        <v>93943.38</v>
      </c>
      <c r="F58" s="60">
        <v>49987.72</v>
      </c>
      <c r="G58" s="56">
        <f t="shared" si="13"/>
        <v>96.966699080898437</v>
      </c>
      <c r="H58" s="56">
        <f t="shared" si="14"/>
        <v>53.210476352884037</v>
      </c>
    </row>
    <row r="59" spans="1:8">
      <c r="A59" s="30"/>
      <c r="B59" s="33" t="s">
        <v>109</v>
      </c>
      <c r="C59" s="33" t="s">
        <v>110</v>
      </c>
      <c r="D59" s="91">
        <v>2384934.5499999998</v>
      </c>
      <c r="E59" s="91">
        <v>342931.1</v>
      </c>
      <c r="F59" s="61">
        <v>326294.99</v>
      </c>
      <c r="G59" s="56">
        <f t="shared" si="13"/>
        <v>13.681507108863848</v>
      </c>
      <c r="H59" s="56">
        <f t="shared" si="14"/>
        <v>95.148847683980847</v>
      </c>
    </row>
    <row r="60" spans="1:8">
      <c r="A60" s="30"/>
      <c r="B60" s="33" t="s">
        <v>42</v>
      </c>
      <c r="C60" s="33" t="s">
        <v>43</v>
      </c>
      <c r="D60" s="77">
        <v>114677.15</v>
      </c>
      <c r="E60" s="77">
        <v>256056.87</v>
      </c>
      <c r="F60" s="60">
        <v>109061.48</v>
      </c>
      <c r="G60" s="56">
        <f t="shared" si="13"/>
        <v>95.103061071887467</v>
      </c>
      <c r="H60" s="56">
        <f t="shared" si="14"/>
        <v>42.592678727971638</v>
      </c>
    </row>
    <row r="61" spans="1:8" ht="13.5" customHeight="1">
      <c r="A61" s="30"/>
      <c r="B61" s="33">
        <v>3224</v>
      </c>
      <c r="C61" s="33" t="s">
        <v>44</v>
      </c>
      <c r="D61" s="77">
        <v>12076.97</v>
      </c>
      <c r="E61" s="77">
        <v>19908</v>
      </c>
      <c r="F61" s="60">
        <v>5978.86</v>
      </c>
      <c r="G61" s="56">
        <f t="shared" si="13"/>
        <v>49.506291727146795</v>
      </c>
      <c r="H61" s="56">
        <f t="shared" si="14"/>
        <v>30.032449266626482</v>
      </c>
    </row>
    <row r="62" spans="1:8">
      <c r="A62" s="30"/>
      <c r="B62" s="33" t="s">
        <v>45</v>
      </c>
      <c r="C62" s="33" t="s">
        <v>46</v>
      </c>
      <c r="D62" s="77">
        <v>5022.6499999999996</v>
      </c>
      <c r="E62" s="77">
        <v>10618</v>
      </c>
      <c r="F62" s="60">
        <v>2745.95</v>
      </c>
      <c r="G62" s="56">
        <f t="shared" si="13"/>
        <v>54.671338835077101</v>
      </c>
      <c r="H62" s="56">
        <f t="shared" si="14"/>
        <v>25.861273309474477</v>
      </c>
    </row>
    <row r="63" spans="1:8">
      <c r="A63" s="30"/>
      <c r="B63" s="33">
        <v>3227</v>
      </c>
      <c r="C63" s="33" t="s">
        <v>47</v>
      </c>
      <c r="D63" s="77">
        <v>6752.38</v>
      </c>
      <c r="E63" s="77">
        <v>6636</v>
      </c>
      <c r="F63" s="60">
        <v>4617.7299999999996</v>
      </c>
      <c r="G63" s="56">
        <f t="shared" si="13"/>
        <v>68.386702170197751</v>
      </c>
      <c r="H63" s="56">
        <f t="shared" si="14"/>
        <v>69.586045810729345</v>
      </c>
    </row>
    <row r="64" spans="1:8">
      <c r="A64" s="32" t="s">
        <v>48</v>
      </c>
      <c r="B64" s="27"/>
      <c r="C64" s="32" t="s">
        <v>49</v>
      </c>
      <c r="D64" s="76">
        <f>D65+D66+D67+D68+D69+D70+D71+D72+D73</f>
        <v>1109566.3</v>
      </c>
      <c r="E64" s="76">
        <f>E65+E66+E67+E68+E69+E70+E71+E72+E73</f>
        <v>1277927.48</v>
      </c>
      <c r="F64" s="59">
        <f>F65+F66+F67+F68+F69+F70+F71+F72+F73</f>
        <v>1049000.33</v>
      </c>
      <c r="G64" s="56">
        <f t="shared" si="13"/>
        <v>94.541473546916492</v>
      </c>
      <c r="H64" s="56">
        <f t="shared" si="14"/>
        <v>82.086060939858669</v>
      </c>
    </row>
    <row r="65" spans="1:8">
      <c r="A65" s="30"/>
      <c r="B65" s="33" t="s">
        <v>50</v>
      </c>
      <c r="C65" s="33" t="s">
        <v>51</v>
      </c>
      <c r="D65" s="77">
        <v>56413.17</v>
      </c>
      <c r="E65" s="77">
        <v>64571</v>
      </c>
      <c r="F65" s="60">
        <v>54353.73</v>
      </c>
      <c r="G65" s="56">
        <f t="shared" si="13"/>
        <v>96.349363100850397</v>
      </c>
      <c r="H65" s="56">
        <f t="shared" si="14"/>
        <v>84.176689225813448</v>
      </c>
    </row>
    <row r="66" spans="1:8">
      <c r="A66" s="30"/>
      <c r="B66" s="33" t="s">
        <v>52</v>
      </c>
      <c r="C66" s="33" t="s">
        <v>53</v>
      </c>
      <c r="D66" s="77">
        <v>71887.83</v>
      </c>
      <c r="E66" s="77">
        <v>128897</v>
      </c>
      <c r="F66" s="60">
        <v>98629.17</v>
      </c>
      <c r="G66" s="56">
        <f t="shared" si="13"/>
        <v>137.19870247856974</v>
      </c>
      <c r="H66" s="56">
        <f t="shared" si="14"/>
        <v>76.517816551199786</v>
      </c>
    </row>
    <row r="67" spans="1:8">
      <c r="A67" s="30"/>
      <c r="B67" s="33" t="s">
        <v>54</v>
      </c>
      <c r="C67" s="33" t="s">
        <v>55</v>
      </c>
      <c r="D67" s="77">
        <v>80962.05</v>
      </c>
      <c r="E67" s="77">
        <v>40050</v>
      </c>
      <c r="F67" s="60">
        <v>57270.3</v>
      </c>
      <c r="G67" s="56">
        <f t="shared" si="13"/>
        <v>70.737215769610572</v>
      </c>
      <c r="H67" s="56">
        <f t="shared" si="14"/>
        <v>142.99700374531835</v>
      </c>
    </row>
    <row r="68" spans="1:8">
      <c r="A68" s="30"/>
      <c r="B68" s="33" t="s">
        <v>56</v>
      </c>
      <c r="C68" s="33" t="s">
        <v>57</v>
      </c>
      <c r="D68" s="77">
        <v>43069.91</v>
      </c>
      <c r="E68" s="77">
        <v>107498</v>
      </c>
      <c r="F68" s="60">
        <v>59685.35</v>
      </c>
      <c r="G68" s="56">
        <f t="shared" si="13"/>
        <v>138.57783775262124</v>
      </c>
      <c r="H68" s="56">
        <f t="shared" si="14"/>
        <v>55.522288786768129</v>
      </c>
    </row>
    <row r="69" spans="1:8">
      <c r="A69" s="30"/>
      <c r="B69" s="33" t="s">
        <v>58</v>
      </c>
      <c r="C69" s="33" t="s">
        <v>59</v>
      </c>
      <c r="D69" s="77">
        <v>174528.21</v>
      </c>
      <c r="E69" s="77">
        <v>274689</v>
      </c>
      <c r="F69" s="60">
        <v>247917.19</v>
      </c>
      <c r="G69" s="56">
        <f t="shared" si="13"/>
        <v>142.0499241927709</v>
      </c>
      <c r="H69" s="56">
        <f t="shared" si="14"/>
        <v>90.253774268354391</v>
      </c>
    </row>
    <row r="70" spans="1:8">
      <c r="A70" s="30"/>
      <c r="B70" s="33">
        <v>3236</v>
      </c>
      <c r="C70" s="33" t="s">
        <v>60</v>
      </c>
      <c r="D70" s="77">
        <v>110276.67</v>
      </c>
      <c r="E70" s="77">
        <v>102989</v>
      </c>
      <c r="F70" s="60">
        <v>80170.38</v>
      </c>
      <c r="G70" s="56">
        <f t="shared" si="13"/>
        <v>72.699311649508473</v>
      </c>
      <c r="H70" s="56">
        <f t="shared" si="14"/>
        <v>77.8436337861325</v>
      </c>
    </row>
    <row r="71" spans="1:8">
      <c r="A71" s="30"/>
      <c r="B71" s="33" t="s">
        <v>61</v>
      </c>
      <c r="C71" s="33" t="s">
        <v>62</v>
      </c>
      <c r="D71" s="77">
        <v>157951.56</v>
      </c>
      <c r="E71" s="77">
        <v>148846</v>
      </c>
      <c r="F71" s="60">
        <v>100777.5</v>
      </c>
      <c r="G71" s="56">
        <f t="shared" si="13"/>
        <v>63.802788652419771</v>
      </c>
      <c r="H71" s="56">
        <f t="shared" si="14"/>
        <v>67.705883933730163</v>
      </c>
    </row>
    <row r="72" spans="1:8">
      <c r="A72" s="30"/>
      <c r="B72" s="33">
        <v>3238</v>
      </c>
      <c r="C72" s="33" t="s">
        <v>63</v>
      </c>
      <c r="D72" s="77">
        <v>153735.54999999999</v>
      </c>
      <c r="E72" s="77">
        <v>156634.85999999999</v>
      </c>
      <c r="F72" s="60">
        <v>164627.04</v>
      </c>
      <c r="G72" s="56">
        <f t="shared" si="13"/>
        <v>107.08456176856949</v>
      </c>
      <c r="H72" s="56">
        <f t="shared" si="14"/>
        <v>105.10242739068431</v>
      </c>
    </row>
    <row r="73" spans="1:8">
      <c r="A73" s="30"/>
      <c r="B73" s="33" t="s">
        <v>64</v>
      </c>
      <c r="C73" s="33" t="s">
        <v>65</v>
      </c>
      <c r="D73" s="77">
        <v>260741.35</v>
      </c>
      <c r="E73" s="77">
        <v>253752.62</v>
      </c>
      <c r="F73" s="60">
        <v>185569.67</v>
      </c>
      <c r="G73" s="56">
        <f t="shared" si="13"/>
        <v>71.170019638235374</v>
      </c>
      <c r="H73" s="56">
        <f t="shared" si="14"/>
        <v>73.130149355699274</v>
      </c>
    </row>
    <row r="74" spans="1:8">
      <c r="A74" s="32" t="s">
        <v>66</v>
      </c>
      <c r="B74" s="27"/>
      <c r="C74" s="32" t="s">
        <v>67</v>
      </c>
      <c r="D74" s="76">
        <f>D75+D76+D77+D78+D79+D80+D81</f>
        <v>49378.22</v>
      </c>
      <c r="E74" s="76">
        <f>E75+E76+E77+E78+E79+E80+E81</f>
        <v>61717</v>
      </c>
      <c r="F74" s="59">
        <f>F75+F76+F77+F78+F79+F80+F81</f>
        <v>56773.74</v>
      </c>
      <c r="G74" s="56">
        <f t="shared" si="13"/>
        <v>114.9772916075144</v>
      </c>
      <c r="H74" s="56">
        <f t="shared" si="14"/>
        <v>91.990440235267428</v>
      </c>
    </row>
    <row r="75" spans="1:8" ht="14.25" customHeight="1">
      <c r="A75" s="30"/>
      <c r="B75" s="33" t="s">
        <v>68</v>
      </c>
      <c r="C75" s="33" t="s">
        <v>69</v>
      </c>
      <c r="D75" s="77">
        <v>8962.52</v>
      </c>
      <c r="E75" s="77">
        <v>9954</v>
      </c>
      <c r="F75" s="60">
        <v>9220.0300000000007</v>
      </c>
      <c r="G75" s="56">
        <f t="shared" si="13"/>
        <v>102.87318745174348</v>
      </c>
      <c r="H75" s="56">
        <f t="shared" si="14"/>
        <v>92.626381354229466</v>
      </c>
    </row>
    <row r="76" spans="1:8">
      <c r="A76" s="30"/>
      <c r="B76" s="33" t="s">
        <v>70</v>
      </c>
      <c r="C76" s="33" t="s">
        <v>71</v>
      </c>
      <c r="D76" s="77">
        <v>24022.27</v>
      </c>
      <c r="E76" s="77">
        <v>26545</v>
      </c>
      <c r="F76" s="60">
        <v>27121.98</v>
      </c>
      <c r="G76" s="56">
        <f t="shared" si="13"/>
        <v>112.90348497456735</v>
      </c>
      <c r="H76" s="56">
        <f t="shared" si="14"/>
        <v>102.17359201356186</v>
      </c>
    </row>
    <row r="77" spans="1:8">
      <c r="A77" s="30"/>
      <c r="B77" s="33" t="s">
        <v>72</v>
      </c>
      <c r="C77" s="33" t="s">
        <v>73</v>
      </c>
      <c r="D77" s="77">
        <v>4893</v>
      </c>
      <c r="E77" s="77">
        <v>5309</v>
      </c>
      <c r="F77" s="60">
        <v>4557.53</v>
      </c>
      <c r="G77" s="56">
        <f t="shared" si="13"/>
        <v>93.143879010831796</v>
      </c>
      <c r="H77" s="56">
        <f t="shared" si="14"/>
        <v>85.845356941043505</v>
      </c>
    </row>
    <row r="78" spans="1:8">
      <c r="A78" s="30"/>
      <c r="B78" s="33" t="s">
        <v>74</v>
      </c>
      <c r="C78" s="33" t="s">
        <v>75</v>
      </c>
      <c r="D78" s="77">
        <v>2367.9</v>
      </c>
      <c r="E78" s="77">
        <v>5309</v>
      </c>
      <c r="F78" s="60">
        <v>2434.5300000000002</v>
      </c>
      <c r="G78" s="56">
        <f t="shared" si="13"/>
        <v>102.81388572152541</v>
      </c>
      <c r="H78" s="56">
        <f t="shared" si="14"/>
        <v>45.856658504426449</v>
      </c>
    </row>
    <row r="79" spans="1:8">
      <c r="A79" s="30"/>
      <c r="B79" s="33">
        <v>3295</v>
      </c>
      <c r="C79" s="33" t="s">
        <v>76</v>
      </c>
      <c r="D79" s="77">
        <v>3335.34</v>
      </c>
      <c r="E79" s="77">
        <v>6636</v>
      </c>
      <c r="F79" s="60">
        <v>6078.67</v>
      </c>
      <c r="G79" s="56">
        <f t="shared" si="13"/>
        <v>182.25038526806861</v>
      </c>
      <c r="H79" s="56">
        <f t="shared" si="14"/>
        <v>91.601416515973483</v>
      </c>
    </row>
    <row r="80" spans="1:8">
      <c r="A80" s="30"/>
      <c r="B80" s="33">
        <v>3296</v>
      </c>
      <c r="C80" s="33" t="s">
        <v>77</v>
      </c>
      <c r="D80" s="77">
        <v>124.43</v>
      </c>
      <c r="E80" s="77">
        <v>3982</v>
      </c>
      <c r="F80" s="60">
        <v>761.5</v>
      </c>
      <c r="G80" s="56">
        <v>0</v>
      </c>
      <c r="H80" s="56">
        <f t="shared" si="14"/>
        <v>19.123556002009039</v>
      </c>
    </row>
    <row r="81" spans="1:1024 1027:2047 2050:3070 3073:4096 4099:5119 5122:6142 6145:7168 7171:8191 8194:9214 9217:10240 10243:11263 11266:12286 12289:13312 13315:14335 14338:15358 15361:16369">
      <c r="A81" s="30"/>
      <c r="B81" s="33" t="s">
        <v>78</v>
      </c>
      <c r="C81" s="33" t="s">
        <v>67</v>
      </c>
      <c r="D81" s="77">
        <v>5672.76</v>
      </c>
      <c r="E81" s="77">
        <v>3982</v>
      </c>
      <c r="F81" s="60">
        <v>6599.5</v>
      </c>
      <c r="G81" s="56">
        <f t="shared" si="13"/>
        <v>116.33666857050183</v>
      </c>
      <c r="H81" s="56">
        <f t="shared" si="14"/>
        <v>165.73329984932195</v>
      </c>
    </row>
    <row r="82" spans="1:1024 1027:2047 2050:3070 3073:4096 4099:5119 5122:6142 6145:7168 7171:8191 8194:9214 9217:10240 10243:11263 11266:12286 12289:13312 13315:14335 14338:15358 15361:16369">
      <c r="A82" s="27">
        <v>34</v>
      </c>
      <c r="B82" s="27"/>
      <c r="C82" s="32" t="s">
        <v>79</v>
      </c>
      <c r="D82" s="76">
        <f>D83</f>
        <v>5985.39</v>
      </c>
      <c r="E82" s="76">
        <f>E84+E85+E86</f>
        <v>11764</v>
      </c>
      <c r="F82" s="59">
        <f>F83</f>
        <v>8348.2000000000007</v>
      </c>
      <c r="G82" s="56">
        <f t="shared" si="13"/>
        <v>139.47629143631411</v>
      </c>
      <c r="H82" s="56">
        <f t="shared" si="14"/>
        <v>70.963957837470261</v>
      </c>
    </row>
    <row r="83" spans="1:1024 1027:2047 2050:3070 3073:4096 4099:5119 5122:6142 6145:7168 7171:8191 8194:9214 9217:10240 10243:11263 11266:12286 12289:13312 13315:14335 14338:15358 15361:16369">
      <c r="A83" s="32" t="s">
        <v>80</v>
      </c>
      <c r="B83" s="27"/>
      <c r="C83" s="32" t="s">
        <v>81</v>
      </c>
      <c r="D83" s="76">
        <f>D84+D85</f>
        <v>5985.39</v>
      </c>
      <c r="E83" s="76">
        <f>E84+E85+E86</f>
        <v>11764</v>
      </c>
      <c r="F83" s="59">
        <f>F84+F85</f>
        <v>8348.2000000000007</v>
      </c>
      <c r="G83" s="56">
        <f t="shared" si="13"/>
        <v>139.47629143631411</v>
      </c>
      <c r="H83" s="56">
        <f t="shared" si="14"/>
        <v>70.963957837470261</v>
      </c>
    </row>
    <row r="84" spans="1:1024 1027:2047 2050:3070 3073:4096 4099:5119 5122:6142 6145:7168 7171:8191 8194:9214 9217:10240 10243:11263 11266:12286 12289:13312 13315:14335 14338:15358 15361:16369">
      <c r="A84" s="30"/>
      <c r="B84" s="33" t="s">
        <v>82</v>
      </c>
      <c r="C84" s="33" t="s">
        <v>83</v>
      </c>
      <c r="D84" s="77">
        <v>5985.21</v>
      </c>
      <c r="E84" s="77">
        <v>10618</v>
      </c>
      <c r="F84" s="60">
        <v>6621.63</v>
      </c>
      <c r="G84" s="56">
        <f t="shared" si="13"/>
        <v>110.63321086478169</v>
      </c>
      <c r="H84" s="56">
        <f t="shared" si="14"/>
        <v>62.362309286117913</v>
      </c>
    </row>
    <row r="85" spans="1:1024 1027:2047 2050:3070 3073:4096 4099:5119 5122:6142 6145:7168 7171:8191 8194:9214 9217:10240 10243:11263 11266:12286 12289:13312 13315:14335 14338:15358 15361:16369">
      <c r="A85" s="30"/>
      <c r="B85" s="33" t="s">
        <v>84</v>
      </c>
      <c r="C85" s="33" t="s">
        <v>85</v>
      </c>
      <c r="D85" s="77">
        <v>0.18</v>
      </c>
      <c r="E85" s="77">
        <v>483</v>
      </c>
      <c r="F85" s="60">
        <v>1726.57</v>
      </c>
      <c r="G85" s="56">
        <v>0</v>
      </c>
      <c r="H85" s="56">
        <f t="shared" si="14"/>
        <v>357.46790890269148</v>
      </c>
    </row>
    <row r="86" spans="1:1024 1027:2047 2050:3070 3073:4096 4099:5119 5122:6142 6145:7168 7171:8191 8194:9214 9217:10240 10243:11263 11266:12286 12289:13312 13315:14335 14338:15358 15361:16369">
      <c r="A86" s="30"/>
      <c r="B86" s="33">
        <v>3434</v>
      </c>
      <c r="C86" s="33" t="s">
        <v>87</v>
      </c>
      <c r="D86" s="77">
        <v>0</v>
      </c>
      <c r="E86" s="77">
        <v>663</v>
      </c>
      <c r="F86" s="60">
        <v>0</v>
      </c>
      <c r="G86" s="56">
        <v>0</v>
      </c>
      <c r="H86" s="56">
        <f t="shared" si="14"/>
        <v>0</v>
      </c>
    </row>
    <row r="87" spans="1:1024 1027:2047 2050:3070 3073:4096 4099:5119 5122:6142 6145:7168 7171:8191 8194:9214 9217:10240 10243:11263 11266:12286 12289:13312 13315:14335 14338:15358 15361:16369" s="22" customFormat="1">
      <c r="A87" s="21"/>
      <c r="D87" s="114"/>
      <c r="E87" s="114"/>
      <c r="F87" s="58"/>
      <c r="G87" s="79"/>
      <c r="H87" s="79"/>
      <c r="J87" s="21"/>
      <c r="M87" s="21"/>
      <c r="P87" s="21"/>
      <c r="S87" s="21"/>
      <c r="V87" s="21"/>
      <c r="Y87" s="21"/>
      <c r="AB87" s="21"/>
      <c r="AE87" s="21"/>
      <c r="AH87" s="21"/>
      <c r="AK87" s="21"/>
      <c r="AN87" s="21"/>
      <c r="AQ87" s="21"/>
      <c r="AT87" s="21"/>
      <c r="AW87" s="21"/>
      <c r="AZ87" s="21"/>
      <c r="BC87" s="21"/>
      <c r="BF87" s="21"/>
      <c r="BI87" s="21"/>
      <c r="BL87" s="21"/>
      <c r="BO87" s="21"/>
      <c r="BR87" s="21"/>
      <c r="BU87" s="21"/>
      <c r="BX87" s="21"/>
      <c r="CA87" s="21"/>
      <c r="CD87" s="21"/>
      <c r="CG87" s="21"/>
      <c r="CJ87" s="21"/>
      <c r="CM87" s="21"/>
      <c r="CP87" s="21"/>
      <c r="CS87" s="21"/>
      <c r="CV87" s="21"/>
      <c r="CY87" s="21"/>
      <c r="DB87" s="21"/>
      <c r="DE87" s="21"/>
      <c r="DH87" s="21"/>
      <c r="DK87" s="21"/>
      <c r="DN87" s="21"/>
      <c r="DQ87" s="21"/>
      <c r="DT87" s="21"/>
      <c r="DW87" s="21"/>
      <c r="DZ87" s="21"/>
      <c r="EC87" s="21"/>
      <c r="EF87" s="21"/>
      <c r="EI87" s="21"/>
      <c r="EL87" s="21"/>
      <c r="EO87" s="21"/>
      <c r="ER87" s="21"/>
      <c r="EU87" s="21"/>
      <c r="EX87" s="21"/>
      <c r="FA87" s="21"/>
      <c r="FD87" s="21"/>
      <c r="FG87" s="21"/>
      <c r="FJ87" s="21"/>
      <c r="FM87" s="21"/>
      <c r="FP87" s="21"/>
      <c r="FS87" s="21"/>
      <c r="FV87" s="21"/>
      <c r="FY87" s="21"/>
      <c r="GB87" s="21"/>
      <c r="GE87" s="21"/>
      <c r="GH87" s="21"/>
      <c r="GK87" s="21"/>
      <c r="GN87" s="21"/>
      <c r="GQ87" s="21"/>
      <c r="GT87" s="21"/>
      <c r="GW87" s="21"/>
      <c r="GZ87" s="21"/>
      <c r="HC87" s="21"/>
      <c r="HF87" s="21"/>
      <c r="HI87" s="21"/>
      <c r="HL87" s="21"/>
      <c r="HO87" s="21"/>
      <c r="HR87" s="21"/>
      <c r="HU87" s="21"/>
      <c r="HX87" s="21"/>
      <c r="IA87" s="21"/>
      <c r="ID87" s="21"/>
      <c r="IG87" s="21"/>
      <c r="IJ87" s="21"/>
      <c r="IM87" s="21"/>
      <c r="IP87" s="21"/>
      <c r="IS87" s="21"/>
      <c r="IV87" s="21"/>
      <c r="IY87" s="21"/>
      <c r="JB87" s="21"/>
      <c r="JE87" s="21"/>
      <c r="JH87" s="21"/>
      <c r="JK87" s="21"/>
      <c r="JN87" s="21"/>
      <c r="JQ87" s="21"/>
      <c r="JT87" s="21"/>
      <c r="JW87" s="21"/>
      <c r="JZ87" s="21"/>
      <c r="KC87" s="21"/>
      <c r="KF87" s="21"/>
      <c r="KI87" s="21"/>
      <c r="KL87" s="21"/>
      <c r="KO87" s="21"/>
      <c r="KR87" s="21"/>
      <c r="KU87" s="21"/>
      <c r="KX87" s="21"/>
      <c r="LA87" s="21"/>
      <c r="LD87" s="21"/>
      <c r="LG87" s="21"/>
      <c r="LJ87" s="21"/>
      <c r="LM87" s="21"/>
      <c r="LP87" s="21"/>
      <c r="LS87" s="21"/>
      <c r="LV87" s="21"/>
      <c r="LY87" s="21"/>
      <c r="MB87" s="21"/>
      <c r="ME87" s="21"/>
      <c r="MH87" s="21"/>
      <c r="MK87" s="21"/>
      <c r="MN87" s="21"/>
      <c r="MQ87" s="21"/>
      <c r="MT87" s="21"/>
      <c r="MW87" s="21"/>
      <c r="MZ87" s="21"/>
      <c r="NC87" s="21"/>
      <c r="NF87" s="21"/>
      <c r="NI87" s="21"/>
      <c r="NL87" s="21"/>
      <c r="NO87" s="21"/>
      <c r="NR87" s="21"/>
      <c r="NU87" s="21"/>
      <c r="NX87" s="21"/>
      <c r="OA87" s="21"/>
      <c r="OD87" s="21"/>
      <c r="OG87" s="21"/>
      <c r="OJ87" s="21"/>
      <c r="OM87" s="21"/>
      <c r="OP87" s="21"/>
      <c r="OS87" s="21"/>
      <c r="OV87" s="21"/>
      <c r="OY87" s="21"/>
      <c r="PB87" s="21"/>
      <c r="PE87" s="21"/>
      <c r="PH87" s="21"/>
      <c r="PK87" s="21"/>
      <c r="PN87" s="21"/>
      <c r="PQ87" s="21"/>
      <c r="PT87" s="21"/>
      <c r="PW87" s="21"/>
      <c r="PZ87" s="21"/>
      <c r="QC87" s="21"/>
      <c r="QF87" s="21"/>
      <c r="QI87" s="21"/>
      <c r="QL87" s="21"/>
      <c r="QO87" s="21"/>
      <c r="QR87" s="21"/>
      <c r="QU87" s="21"/>
      <c r="QX87" s="21"/>
      <c r="RA87" s="21"/>
      <c r="RD87" s="21"/>
      <c r="RG87" s="21"/>
      <c r="RJ87" s="21"/>
      <c r="RM87" s="21"/>
      <c r="RP87" s="21"/>
      <c r="RS87" s="21"/>
      <c r="RV87" s="21"/>
      <c r="RY87" s="21"/>
      <c r="SB87" s="21"/>
      <c r="SE87" s="21"/>
      <c r="SH87" s="21"/>
      <c r="SK87" s="21"/>
      <c r="SN87" s="21"/>
      <c r="SQ87" s="21"/>
      <c r="ST87" s="21"/>
      <c r="SW87" s="21"/>
      <c r="SZ87" s="21"/>
      <c r="TC87" s="21"/>
      <c r="TF87" s="21"/>
      <c r="TI87" s="21"/>
      <c r="TL87" s="21"/>
      <c r="TO87" s="21"/>
      <c r="TR87" s="21"/>
      <c r="TU87" s="21"/>
      <c r="TX87" s="21"/>
      <c r="UA87" s="21"/>
      <c r="UD87" s="21"/>
      <c r="UG87" s="21"/>
      <c r="UJ87" s="21"/>
      <c r="UM87" s="21"/>
      <c r="UP87" s="21"/>
      <c r="US87" s="21"/>
      <c r="UV87" s="21"/>
      <c r="UY87" s="21"/>
      <c r="VB87" s="21"/>
      <c r="VE87" s="21"/>
      <c r="VH87" s="21"/>
      <c r="VK87" s="21"/>
      <c r="VN87" s="21"/>
      <c r="VQ87" s="21"/>
      <c r="VT87" s="21"/>
      <c r="VW87" s="21"/>
      <c r="VZ87" s="21"/>
      <c r="WC87" s="21"/>
      <c r="WF87" s="21"/>
      <c r="WI87" s="21"/>
      <c r="WL87" s="21"/>
      <c r="WO87" s="21"/>
      <c r="WR87" s="21"/>
      <c r="WU87" s="21"/>
      <c r="WX87" s="21"/>
      <c r="XA87" s="21"/>
      <c r="XD87" s="21"/>
      <c r="XG87" s="21"/>
      <c r="XJ87" s="21"/>
      <c r="XM87" s="21"/>
      <c r="XP87" s="21"/>
      <c r="XS87" s="21"/>
      <c r="XV87" s="21"/>
      <c r="XY87" s="21"/>
      <c r="YB87" s="21"/>
      <c r="YE87" s="21"/>
      <c r="YH87" s="21"/>
      <c r="YK87" s="21"/>
      <c r="YN87" s="21"/>
      <c r="YQ87" s="21"/>
      <c r="YT87" s="21"/>
      <c r="YW87" s="21"/>
      <c r="YZ87" s="21"/>
      <c r="ZC87" s="21"/>
      <c r="ZF87" s="21"/>
      <c r="ZI87" s="21"/>
      <c r="ZL87" s="21"/>
      <c r="ZO87" s="21"/>
      <c r="ZR87" s="21"/>
      <c r="ZU87" s="21"/>
      <c r="ZX87" s="21"/>
      <c r="AAA87" s="21"/>
      <c r="AAD87" s="21"/>
      <c r="AAG87" s="21"/>
      <c r="AAJ87" s="21"/>
      <c r="AAM87" s="21"/>
      <c r="AAP87" s="21"/>
      <c r="AAS87" s="21"/>
      <c r="AAV87" s="21"/>
      <c r="AAY87" s="21"/>
      <c r="ABB87" s="21"/>
      <c r="ABE87" s="21"/>
      <c r="ABH87" s="21"/>
      <c r="ABK87" s="21"/>
      <c r="ABN87" s="21"/>
      <c r="ABQ87" s="21"/>
      <c r="ABT87" s="21"/>
      <c r="ABW87" s="21"/>
      <c r="ABZ87" s="21"/>
      <c r="ACC87" s="21"/>
      <c r="ACF87" s="21"/>
      <c r="ACI87" s="21"/>
      <c r="ACL87" s="21"/>
      <c r="ACO87" s="21"/>
      <c r="ACR87" s="21"/>
      <c r="ACU87" s="21"/>
      <c r="ACX87" s="21"/>
      <c r="ADA87" s="21"/>
      <c r="ADD87" s="21"/>
      <c r="ADG87" s="21"/>
      <c r="ADJ87" s="21"/>
      <c r="ADM87" s="21"/>
      <c r="ADP87" s="21"/>
      <c r="ADS87" s="21"/>
      <c r="ADV87" s="21"/>
      <c r="ADY87" s="21"/>
      <c r="AEB87" s="21"/>
      <c r="AEE87" s="21"/>
      <c r="AEH87" s="21"/>
      <c r="AEK87" s="21"/>
      <c r="AEN87" s="21"/>
      <c r="AEQ87" s="21"/>
      <c r="AET87" s="21"/>
      <c r="AEW87" s="21"/>
      <c r="AEZ87" s="21"/>
      <c r="AFC87" s="21"/>
      <c r="AFF87" s="21"/>
      <c r="AFI87" s="21"/>
      <c r="AFL87" s="21"/>
      <c r="AFO87" s="21"/>
      <c r="AFR87" s="21"/>
      <c r="AFU87" s="21"/>
      <c r="AFX87" s="21"/>
      <c r="AGA87" s="21"/>
      <c r="AGD87" s="21"/>
      <c r="AGG87" s="21"/>
      <c r="AGJ87" s="21"/>
      <c r="AGM87" s="21"/>
      <c r="AGP87" s="21"/>
      <c r="AGS87" s="21"/>
      <c r="AGV87" s="21"/>
      <c r="AGY87" s="21"/>
      <c r="AHB87" s="21"/>
      <c r="AHE87" s="21"/>
      <c r="AHH87" s="21"/>
      <c r="AHK87" s="21"/>
      <c r="AHN87" s="21"/>
      <c r="AHQ87" s="21"/>
      <c r="AHT87" s="21"/>
      <c r="AHW87" s="21"/>
      <c r="AHZ87" s="21"/>
      <c r="AIC87" s="21"/>
      <c r="AIF87" s="21"/>
      <c r="AII87" s="21"/>
      <c r="AIL87" s="21"/>
      <c r="AIO87" s="21"/>
      <c r="AIR87" s="21"/>
      <c r="AIU87" s="21"/>
      <c r="AIX87" s="21"/>
      <c r="AJA87" s="21"/>
      <c r="AJD87" s="21"/>
      <c r="AJG87" s="21"/>
      <c r="AJJ87" s="21"/>
      <c r="AJM87" s="21"/>
      <c r="AJP87" s="21"/>
      <c r="AJS87" s="21"/>
      <c r="AJV87" s="21"/>
      <c r="AJY87" s="21"/>
      <c r="AKB87" s="21"/>
      <c r="AKE87" s="21"/>
      <c r="AKH87" s="21"/>
      <c r="AKK87" s="21"/>
      <c r="AKN87" s="21"/>
      <c r="AKQ87" s="21"/>
      <c r="AKT87" s="21"/>
      <c r="AKW87" s="21"/>
      <c r="AKZ87" s="21"/>
      <c r="ALC87" s="21"/>
      <c r="ALF87" s="21"/>
      <c r="ALI87" s="21"/>
      <c r="ALL87" s="21"/>
      <c r="ALO87" s="21"/>
      <c r="ALR87" s="21"/>
      <c r="ALU87" s="21"/>
      <c r="ALX87" s="21"/>
      <c r="AMA87" s="21"/>
      <c r="AMD87" s="21"/>
      <c r="AMG87" s="21"/>
      <c r="AMJ87" s="21"/>
      <c r="AMM87" s="21"/>
      <c r="AMP87" s="21"/>
      <c r="AMS87" s="21"/>
      <c r="AMV87" s="21"/>
      <c r="AMY87" s="21"/>
      <c r="ANB87" s="21"/>
      <c r="ANE87" s="21"/>
      <c r="ANH87" s="21"/>
      <c r="ANK87" s="21"/>
      <c r="ANN87" s="21"/>
      <c r="ANQ87" s="21"/>
      <c r="ANT87" s="21"/>
      <c r="ANW87" s="21"/>
      <c r="ANZ87" s="21"/>
      <c r="AOC87" s="21"/>
      <c r="AOF87" s="21"/>
      <c r="AOI87" s="21"/>
      <c r="AOL87" s="21"/>
      <c r="AOO87" s="21"/>
      <c r="AOR87" s="21"/>
      <c r="AOU87" s="21"/>
      <c r="AOX87" s="21"/>
      <c r="APA87" s="21"/>
      <c r="APD87" s="21"/>
      <c r="APG87" s="21"/>
      <c r="APJ87" s="21"/>
      <c r="APM87" s="21"/>
      <c r="APP87" s="21"/>
      <c r="APS87" s="21"/>
      <c r="APV87" s="21"/>
      <c r="APY87" s="21"/>
      <c r="AQB87" s="21"/>
      <c r="AQE87" s="21"/>
      <c r="AQH87" s="21"/>
      <c r="AQK87" s="21"/>
      <c r="AQN87" s="21"/>
      <c r="AQQ87" s="21"/>
      <c r="AQT87" s="21"/>
      <c r="AQW87" s="21"/>
      <c r="AQZ87" s="21"/>
      <c r="ARC87" s="21"/>
      <c r="ARF87" s="21"/>
      <c r="ARI87" s="21"/>
      <c r="ARL87" s="21"/>
      <c r="ARO87" s="21"/>
      <c r="ARR87" s="21"/>
      <c r="ARU87" s="21"/>
      <c r="ARX87" s="21"/>
      <c r="ASA87" s="21"/>
      <c r="ASD87" s="21"/>
      <c r="ASG87" s="21"/>
      <c r="ASJ87" s="21"/>
      <c r="ASM87" s="21"/>
      <c r="ASP87" s="21"/>
      <c r="ASS87" s="21"/>
      <c r="ASV87" s="21"/>
      <c r="ASY87" s="21"/>
      <c r="ATB87" s="21"/>
      <c r="ATE87" s="21"/>
      <c r="ATH87" s="21"/>
      <c r="ATK87" s="21"/>
      <c r="ATN87" s="21"/>
      <c r="ATQ87" s="21"/>
      <c r="ATT87" s="21"/>
      <c r="ATW87" s="21"/>
      <c r="ATZ87" s="21"/>
      <c r="AUC87" s="21"/>
      <c r="AUF87" s="21"/>
      <c r="AUI87" s="21"/>
      <c r="AUL87" s="21"/>
      <c r="AUO87" s="21"/>
      <c r="AUR87" s="21"/>
      <c r="AUU87" s="21"/>
      <c r="AUX87" s="21"/>
      <c r="AVA87" s="21"/>
      <c r="AVD87" s="21"/>
      <c r="AVG87" s="21"/>
      <c r="AVJ87" s="21"/>
      <c r="AVM87" s="21"/>
      <c r="AVP87" s="21"/>
      <c r="AVS87" s="21"/>
      <c r="AVV87" s="21"/>
      <c r="AVY87" s="21"/>
      <c r="AWB87" s="21"/>
      <c r="AWE87" s="21"/>
      <c r="AWH87" s="21"/>
      <c r="AWK87" s="21"/>
      <c r="AWN87" s="21"/>
      <c r="AWQ87" s="21"/>
      <c r="AWT87" s="21"/>
      <c r="AWW87" s="21"/>
      <c r="AWZ87" s="21"/>
      <c r="AXC87" s="21"/>
      <c r="AXF87" s="21"/>
      <c r="AXI87" s="21"/>
      <c r="AXL87" s="21"/>
      <c r="AXO87" s="21"/>
      <c r="AXR87" s="21"/>
      <c r="AXU87" s="21"/>
      <c r="AXX87" s="21"/>
      <c r="AYA87" s="21"/>
      <c r="AYD87" s="21"/>
      <c r="AYG87" s="21"/>
      <c r="AYJ87" s="21"/>
      <c r="AYM87" s="21"/>
      <c r="AYP87" s="21"/>
      <c r="AYS87" s="21"/>
      <c r="AYV87" s="21"/>
      <c r="AYY87" s="21"/>
      <c r="AZB87" s="21"/>
      <c r="AZE87" s="21"/>
      <c r="AZH87" s="21"/>
      <c r="AZK87" s="21"/>
      <c r="AZN87" s="21"/>
      <c r="AZQ87" s="21"/>
      <c r="AZT87" s="21"/>
      <c r="AZW87" s="21"/>
      <c r="AZZ87" s="21"/>
      <c r="BAC87" s="21"/>
      <c r="BAF87" s="21"/>
      <c r="BAI87" s="21"/>
      <c r="BAL87" s="21"/>
      <c r="BAO87" s="21"/>
      <c r="BAR87" s="21"/>
      <c r="BAU87" s="21"/>
      <c r="BAX87" s="21"/>
      <c r="BBA87" s="21"/>
      <c r="BBD87" s="21"/>
      <c r="BBG87" s="21"/>
      <c r="BBJ87" s="21"/>
      <c r="BBM87" s="21"/>
      <c r="BBP87" s="21"/>
      <c r="BBS87" s="21"/>
      <c r="BBV87" s="21"/>
      <c r="BBY87" s="21"/>
      <c r="BCB87" s="21"/>
      <c r="BCE87" s="21"/>
      <c r="BCH87" s="21"/>
      <c r="BCK87" s="21"/>
      <c r="BCN87" s="21"/>
      <c r="BCQ87" s="21"/>
      <c r="BCT87" s="21"/>
      <c r="BCW87" s="21"/>
      <c r="BCZ87" s="21"/>
      <c r="BDC87" s="21"/>
      <c r="BDF87" s="21"/>
      <c r="BDI87" s="21"/>
      <c r="BDL87" s="21"/>
      <c r="BDO87" s="21"/>
      <c r="BDR87" s="21"/>
      <c r="BDU87" s="21"/>
      <c r="BDX87" s="21"/>
      <c r="BEA87" s="21"/>
      <c r="BED87" s="21"/>
      <c r="BEG87" s="21"/>
      <c r="BEJ87" s="21"/>
      <c r="BEM87" s="21"/>
      <c r="BEP87" s="21"/>
      <c r="BES87" s="21"/>
      <c r="BEV87" s="21"/>
      <c r="BEY87" s="21"/>
      <c r="BFB87" s="21"/>
      <c r="BFE87" s="21"/>
      <c r="BFH87" s="21"/>
      <c r="BFK87" s="21"/>
      <c r="BFN87" s="21"/>
      <c r="BFQ87" s="21"/>
      <c r="BFT87" s="21"/>
      <c r="BFW87" s="21"/>
      <c r="BFZ87" s="21"/>
      <c r="BGC87" s="21"/>
      <c r="BGF87" s="21"/>
      <c r="BGI87" s="21"/>
      <c r="BGL87" s="21"/>
      <c r="BGO87" s="21"/>
      <c r="BGR87" s="21"/>
      <c r="BGU87" s="21"/>
      <c r="BGX87" s="21"/>
      <c r="BHA87" s="21"/>
      <c r="BHD87" s="21"/>
      <c r="BHG87" s="21"/>
      <c r="BHJ87" s="21"/>
      <c r="BHM87" s="21"/>
      <c r="BHP87" s="21"/>
      <c r="BHS87" s="21"/>
      <c r="BHV87" s="21"/>
      <c r="BHY87" s="21"/>
      <c r="BIB87" s="21"/>
      <c r="BIE87" s="21"/>
      <c r="BIH87" s="21"/>
      <c r="BIK87" s="21"/>
      <c r="BIN87" s="21"/>
      <c r="BIQ87" s="21"/>
      <c r="BIT87" s="21"/>
      <c r="BIW87" s="21"/>
      <c r="BIZ87" s="21"/>
      <c r="BJC87" s="21"/>
      <c r="BJF87" s="21"/>
      <c r="BJI87" s="21"/>
      <c r="BJL87" s="21"/>
      <c r="BJO87" s="21"/>
      <c r="BJR87" s="21"/>
      <c r="BJU87" s="21"/>
      <c r="BJX87" s="21"/>
      <c r="BKA87" s="21"/>
      <c r="BKD87" s="21"/>
      <c r="BKG87" s="21"/>
      <c r="BKJ87" s="21"/>
      <c r="BKM87" s="21"/>
      <c r="BKP87" s="21"/>
      <c r="BKS87" s="21"/>
      <c r="BKV87" s="21"/>
      <c r="BKY87" s="21"/>
      <c r="BLB87" s="21"/>
      <c r="BLE87" s="21"/>
      <c r="BLH87" s="21"/>
      <c r="BLK87" s="21"/>
      <c r="BLN87" s="21"/>
      <c r="BLQ87" s="21"/>
      <c r="BLT87" s="21"/>
      <c r="BLW87" s="21"/>
      <c r="BLZ87" s="21"/>
      <c r="BMC87" s="21"/>
      <c r="BMF87" s="21"/>
      <c r="BMI87" s="21"/>
      <c r="BML87" s="21"/>
      <c r="BMO87" s="21"/>
      <c r="BMR87" s="21"/>
      <c r="BMU87" s="21"/>
      <c r="BMX87" s="21"/>
      <c r="BNA87" s="21"/>
      <c r="BND87" s="21"/>
      <c r="BNG87" s="21"/>
      <c r="BNJ87" s="21"/>
      <c r="BNM87" s="21"/>
      <c r="BNP87" s="21"/>
      <c r="BNS87" s="21"/>
      <c r="BNV87" s="21"/>
      <c r="BNY87" s="21"/>
      <c r="BOB87" s="21"/>
      <c r="BOE87" s="21"/>
      <c r="BOH87" s="21"/>
      <c r="BOK87" s="21"/>
      <c r="BON87" s="21"/>
      <c r="BOQ87" s="21"/>
      <c r="BOT87" s="21"/>
      <c r="BOW87" s="21"/>
      <c r="BOZ87" s="21"/>
      <c r="BPC87" s="21"/>
      <c r="BPF87" s="21"/>
      <c r="BPI87" s="21"/>
      <c r="BPL87" s="21"/>
      <c r="BPO87" s="21"/>
      <c r="BPR87" s="21"/>
      <c r="BPU87" s="21"/>
      <c r="BPX87" s="21"/>
      <c r="BQA87" s="21"/>
      <c r="BQD87" s="21"/>
      <c r="BQG87" s="21"/>
      <c r="BQJ87" s="21"/>
      <c r="BQM87" s="21"/>
      <c r="BQP87" s="21"/>
      <c r="BQS87" s="21"/>
      <c r="BQV87" s="21"/>
      <c r="BQY87" s="21"/>
      <c r="BRB87" s="21"/>
      <c r="BRE87" s="21"/>
      <c r="BRH87" s="21"/>
      <c r="BRK87" s="21"/>
      <c r="BRN87" s="21"/>
      <c r="BRQ87" s="21"/>
      <c r="BRT87" s="21"/>
      <c r="BRW87" s="21"/>
      <c r="BRZ87" s="21"/>
      <c r="BSC87" s="21"/>
      <c r="BSF87" s="21"/>
      <c r="BSI87" s="21"/>
      <c r="BSL87" s="21"/>
      <c r="BSO87" s="21"/>
      <c r="BSR87" s="21"/>
      <c r="BSU87" s="21"/>
      <c r="BSX87" s="21"/>
      <c r="BTA87" s="21"/>
      <c r="BTD87" s="21"/>
      <c r="BTG87" s="21"/>
      <c r="BTJ87" s="21"/>
      <c r="BTM87" s="21"/>
      <c r="BTP87" s="21"/>
      <c r="BTS87" s="21"/>
      <c r="BTV87" s="21"/>
      <c r="BTY87" s="21"/>
      <c r="BUB87" s="21"/>
      <c r="BUE87" s="21"/>
      <c r="BUH87" s="21"/>
      <c r="BUK87" s="21"/>
      <c r="BUN87" s="21"/>
      <c r="BUQ87" s="21"/>
      <c r="BUT87" s="21"/>
      <c r="BUW87" s="21"/>
      <c r="BUZ87" s="21"/>
      <c r="BVC87" s="21"/>
      <c r="BVF87" s="21"/>
      <c r="BVI87" s="21"/>
      <c r="BVL87" s="21"/>
      <c r="BVO87" s="21"/>
      <c r="BVR87" s="21"/>
      <c r="BVU87" s="21"/>
      <c r="BVX87" s="21"/>
      <c r="BWA87" s="21"/>
      <c r="BWD87" s="21"/>
      <c r="BWG87" s="21"/>
      <c r="BWJ87" s="21"/>
      <c r="BWM87" s="21"/>
      <c r="BWP87" s="21"/>
      <c r="BWS87" s="21"/>
      <c r="BWV87" s="21"/>
      <c r="BWY87" s="21"/>
      <c r="BXB87" s="21"/>
      <c r="BXE87" s="21"/>
      <c r="BXH87" s="21"/>
      <c r="BXK87" s="21"/>
      <c r="BXN87" s="21"/>
      <c r="BXQ87" s="21"/>
      <c r="BXT87" s="21"/>
      <c r="BXW87" s="21"/>
      <c r="BXZ87" s="21"/>
      <c r="BYC87" s="21"/>
      <c r="BYF87" s="21"/>
      <c r="BYI87" s="21"/>
      <c r="BYL87" s="21"/>
      <c r="BYO87" s="21"/>
      <c r="BYR87" s="21"/>
      <c r="BYU87" s="21"/>
      <c r="BYX87" s="21"/>
      <c r="BZA87" s="21"/>
      <c r="BZD87" s="21"/>
      <c r="BZG87" s="21"/>
      <c r="BZJ87" s="21"/>
      <c r="BZM87" s="21"/>
      <c r="BZP87" s="21"/>
      <c r="BZS87" s="21"/>
      <c r="BZV87" s="21"/>
      <c r="BZY87" s="21"/>
      <c r="CAB87" s="21"/>
      <c r="CAE87" s="21"/>
      <c r="CAH87" s="21"/>
      <c r="CAK87" s="21"/>
      <c r="CAN87" s="21"/>
      <c r="CAQ87" s="21"/>
      <c r="CAT87" s="21"/>
      <c r="CAW87" s="21"/>
      <c r="CAZ87" s="21"/>
      <c r="CBC87" s="21"/>
      <c r="CBF87" s="21"/>
      <c r="CBI87" s="21"/>
      <c r="CBL87" s="21"/>
      <c r="CBO87" s="21"/>
      <c r="CBR87" s="21"/>
      <c r="CBU87" s="21"/>
      <c r="CBX87" s="21"/>
      <c r="CCA87" s="21"/>
      <c r="CCD87" s="21"/>
      <c r="CCG87" s="21"/>
      <c r="CCJ87" s="21"/>
      <c r="CCM87" s="21"/>
      <c r="CCP87" s="21"/>
      <c r="CCS87" s="21"/>
      <c r="CCV87" s="21"/>
      <c r="CCY87" s="21"/>
      <c r="CDB87" s="21"/>
      <c r="CDE87" s="21"/>
      <c r="CDH87" s="21"/>
      <c r="CDK87" s="21"/>
      <c r="CDN87" s="21"/>
      <c r="CDQ87" s="21"/>
      <c r="CDT87" s="21"/>
      <c r="CDW87" s="21"/>
      <c r="CDZ87" s="21"/>
      <c r="CEC87" s="21"/>
      <c r="CEF87" s="21"/>
      <c r="CEI87" s="21"/>
      <c r="CEL87" s="21"/>
      <c r="CEO87" s="21"/>
      <c r="CER87" s="21"/>
      <c r="CEU87" s="21"/>
      <c r="CEX87" s="21"/>
      <c r="CFA87" s="21"/>
      <c r="CFD87" s="21"/>
      <c r="CFG87" s="21"/>
      <c r="CFJ87" s="21"/>
      <c r="CFM87" s="21"/>
      <c r="CFP87" s="21"/>
      <c r="CFS87" s="21"/>
      <c r="CFV87" s="21"/>
      <c r="CFY87" s="21"/>
      <c r="CGB87" s="21"/>
      <c r="CGE87" s="21"/>
      <c r="CGH87" s="21"/>
      <c r="CGK87" s="21"/>
      <c r="CGN87" s="21"/>
      <c r="CGQ87" s="21"/>
      <c r="CGT87" s="21"/>
      <c r="CGW87" s="21"/>
      <c r="CGZ87" s="21"/>
      <c r="CHC87" s="21"/>
      <c r="CHF87" s="21"/>
      <c r="CHI87" s="21"/>
      <c r="CHL87" s="21"/>
      <c r="CHO87" s="21"/>
      <c r="CHR87" s="21"/>
      <c r="CHU87" s="21"/>
      <c r="CHX87" s="21"/>
      <c r="CIA87" s="21"/>
      <c r="CID87" s="21"/>
      <c r="CIG87" s="21"/>
      <c r="CIJ87" s="21"/>
      <c r="CIM87" s="21"/>
      <c r="CIP87" s="21"/>
      <c r="CIS87" s="21"/>
      <c r="CIV87" s="21"/>
      <c r="CIY87" s="21"/>
      <c r="CJB87" s="21"/>
      <c r="CJE87" s="21"/>
      <c r="CJH87" s="21"/>
      <c r="CJK87" s="21"/>
      <c r="CJN87" s="21"/>
      <c r="CJQ87" s="21"/>
      <c r="CJT87" s="21"/>
      <c r="CJW87" s="21"/>
      <c r="CJZ87" s="21"/>
      <c r="CKC87" s="21"/>
      <c r="CKF87" s="21"/>
      <c r="CKI87" s="21"/>
      <c r="CKL87" s="21"/>
      <c r="CKO87" s="21"/>
      <c r="CKR87" s="21"/>
      <c r="CKU87" s="21"/>
      <c r="CKX87" s="21"/>
      <c r="CLA87" s="21"/>
      <c r="CLD87" s="21"/>
      <c r="CLG87" s="21"/>
      <c r="CLJ87" s="21"/>
      <c r="CLM87" s="21"/>
      <c r="CLP87" s="21"/>
      <c r="CLS87" s="21"/>
      <c r="CLV87" s="21"/>
      <c r="CLY87" s="21"/>
      <c r="CMB87" s="21"/>
      <c r="CME87" s="21"/>
      <c r="CMH87" s="21"/>
      <c r="CMK87" s="21"/>
      <c r="CMN87" s="21"/>
      <c r="CMQ87" s="21"/>
      <c r="CMT87" s="21"/>
      <c r="CMW87" s="21"/>
      <c r="CMZ87" s="21"/>
      <c r="CNC87" s="21"/>
      <c r="CNF87" s="21"/>
      <c r="CNI87" s="21"/>
      <c r="CNL87" s="21"/>
      <c r="CNO87" s="21"/>
      <c r="CNR87" s="21"/>
      <c r="CNU87" s="21"/>
      <c r="CNX87" s="21"/>
      <c r="COA87" s="21"/>
      <c r="COD87" s="21"/>
      <c r="COG87" s="21"/>
      <c r="COJ87" s="21"/>
      <c r="COM87" s="21"/>
      <c r="COP87" s="21"/>
      <c r="COS87" s="21"/>
      <c r="COV87" s="21"/>
      <c r="COY87" s="21"/>
      <c r="CPB87" s="21"/>
      <c r="CPE87" s="21"/>
      <c r="CPH87" s="21"/>
      <c r="CPK87" s="21"/>
      <c r="CPN87" s="21"/>
      <c r="CPQ87" s="21"/>
      <c r="CPT87" s="21"/>
      <c r="CPW87" s="21"/>
      <c r="CPZ87" s="21"/>
      <c r="CQC87" s="21"/>
      <c r="CQF87" s="21"/>
      <c r="CQI87" s="21"/>
      <c r="CQL87" s="21"/>
      <c r="CQO87" s="21"/>
      <c r="CQR87" s="21"/>
      <c r="CQU87" s="21"/>
      <c r="CQX87" s="21"/>
      <c r="CRA87" s="21"/>
      <c r="CRD87" s="21"/>
      <c r="CRG87" s="21"/>
      <c r="CRJ87" s="21"/>
      <c r="CRM87" s="21"/>
      <c r="CRP87" s="21"/>
      <c r="CRS87" s="21"/>
      <c r="CRV87" s="21"/>
      <c r="CRY87" s="21"/>
      <c r="CSB87" s="21"/>
      <c r="CSE87" s="21"/>
      <c r="CSH87" s="21"/>
      <c r="CSK87" s="21"/>
      <c r="CSN87" s="21"/>
      <c r="CSQ87" s="21"/>
      <c r="CST87" s="21"/>
      <c r="CSW87" s="21"/>
      <c r="CSZ87" s="21"/>
      <c r="CTC87" s="21"/>
      <c r="CTF87" s="21"/>
      <c r="CTI87" s="21"/>
      <c r="CTL87" s="21"/>
      <c r="CTO87" s="21"/>
      <c r="CTR87" s="21"/>
      <c r="CTU87" s="21"/>
      <c r="CTX87" s="21"/>
      <c r="CUA87" s="21"/>
      <c r="CUD87" s="21"/>
      <c r="CUG87" s="21"/>
      <c r="CUJ87" s="21"/>
      <c r="CUM87" s="21"/>
      <c r="CUP87" s="21"/>
      <c r="CUS87" s="21"/>
      <c r="CUV87" s="21"/>
      <c r="CUY87" s="21"/>
      <c r="CVB87" s="21"/>
      <c r="CVE87" s="21"/>
      <c r="CVH87" s="21"/>
      <c r="CVK87" s="21"/>
      <c r="CVN87" s="21"/>
      <c r="CVQ87" s="21"/>
      <c r="CVT87" s="21"/>
      <c r="CVW87" s="21"/>
      <c r="CVZ87" s="21"/>
      <c r="CWC87" s="21"/>
      <c r="CWF87" s="21"/>
      <c r="CWI87" s="21"/>
      <c r="CWL87" s="21"/>
      <c r="CWO87" s="21"/>
      <c r="CWR87" s="21"/>
      <c r="CWU87" s="21"/>
      <c r="CWX87" s="21"/>
      <c r="CXA87" s="21"/>
      <c r="CXD87" s="21"/>
      <c r="CXG87" s="21"/>
      <c r="CXJ87" s="21"/>
      <c r="CXM87" s="21"/>
      <c r="CXP87" s="21"/>
      <c r="CXS87" s="21"/>
      <c r="CXV87" s="21"/>
      <c r="CXY87" s="21"/>
      <c r="CYB87" s="21"/>
      <c r="CYE87" s="21"/>
      <c r="CYH87" s="21"/>
      <c r="CYK87" s="21"/>
      <c r="CYN87" s="21"/>
      <c r="CYQ87" s="21"/>
      <c r="CYT87" s="21"/>
      <c r="CYW87" s="21"/>
      <c r="CYZ87" s="21"/>
      <c r="CZC87" s="21"/>
      <c r="CZF87" s="21"/>
      <c r="CZI87" s="21"/>
      <c r="CZL87" s="21"/>
      <c r="CZO87" s="21"/>
      <c r="CZR87" s="21"/>
      <c r="CZU87" s="21"/>
      <c r="CZX87" s="21"/>
      <c r="DAA87" s="21"/>
      <c r="DAD87" s="21"/>
      <c r="DAG87" s="21"/>
      <c r="DAJ87" s="21"/>
      <c r="DAM87" s="21"/>
      <c r="DAP87" s="21"/>
      <c r="DAS87" s="21"/>
      <c r="DAV87" s="21"/>
      <c r="DAY87" s="21"/>
      <c r="DBB87" s="21"/>
      <c r="DBE87" s="21"/>
      <c r="DBH87" s="21"/>
      <c r="DBK87" s="21"/>
      <c r="DBN87" s="21"/>
      <c r="DBQ87" s="21"/>
      <c r="DBT87" s="21"/>
      <c r="DBW87" s="21"/>
      <c r="DBZ87" s="21"/>
      <c r="DCC87" s="21"/>
      <c r="DCF87" s="21"/>
      <c r="DCI87" s="21"/>
      <c r="DCL87" s="21"/>
      <c r="DCO87" s="21"/>
      <c r="DCR87" s="21"/>
      <c r="DCU87" s="21"/>
      <c r="DCX87" s="21"/>
      <c r="DDA87" s="21"/>
      <c r="DDD87" s="21"/>
      <c r="DDG87" s="21"/>
      <c r="DDJ87" s="21"/>
      <c r="DDM87" s="21"/>
      <c r="DDP87" s="21"/>
      <c r="DDS87" s="21"/>
      <c r="DDV87" s="21"/>
      <c r="DDY87" s="21"/>
      <c r="DEB87" s="21"/>
      <c r="DEE87" s="21"/>
      <c r="DEH87" s="21"/>
      <c r="DEK87" s="21"/>
      <c r="DEN87" s="21"/>
      <c r="DEQ87" s="21"/>
      <c r="DET87" s="21"/>
      <c r="DEW87" s="21"/>
      <c r="DEZ87" s="21"/>
      <c r="DFC87" s="21"/>
      <c r="DFF87" s="21"/>
      <c r="DFI87" s="21"/>
      <c r="DFL87" s="21"/>
      <c r="DFO87" s="21"/>
      <c r="DFR87" s="21"/>
      <c r="DFU87" s="21"/>
      <c r="DFX87" s="21"/>
      <c r="DGA87" s="21"/>
      <c r="DGD87" s="21"/>
      <c r="DGG87" s="21"/>
      <c r="DGJ87" s="21"/>
      <c r="DGM87" s="21"/>
      <c r="DGP87" s="21"/>
      <c r="DGS87" s="21"/>
      <c r="DGV87" s="21"/>
      <c r="DGY87" s="21"/>
      <c r="DHB87" s="21"/>
      <c r="DHE87" s="21"/>
      <c r="DHH87" s="21"/>
      <c r="DHK87" s="21"/>
      <c r="DHN87" s="21"/>
      <c r="DHQ87" s="21"/>
      <c r="DHT87" s="21"/>
      <c r="DHW87" s="21"/>
      <c r="DHZ87" s="21"/>
      <c r="DIC87" s="21"/>
      <c r="DIF87" s="21"/>
      <c r="DII87" s="21"/>
      <c r="DIL87" s="21"/>
      <c r="DIO87" s="21"/>
      <c r="DIR87" s="21"/>
      <c r="DIU87" s="21"/>
      <c r="DIX87" s="21"/>
      <c r="DJA87" s="21"/>
      <c r="DJD87" s="21"/>
      <c r="DJG87" s="21"/>
      <c r="DJJ87" s="21"/>
      <c r="DJM87" s="21"/>
      <c r="DJP87" s="21"/>
      <c r="DJS87" s="21"/>
      <c r="DJV87" s="21"/>
      <c r="DJY87" s="21"/>
      <c r="DKB87" s="21"/>
      <c r="DKE87" s="21"/>
      <c r="DKH87" s="21"/>
      <c r="DKK87" s="21"/>
      <c r="DKN87" s="21"/>
      <c r="DKQ87" s="21"/>
      <c r="DKT87" s="21"/>
      <c r="DKW87" s="21"/>
      <c r="DKZ87" s="21"/>
      <c r="DLC87" s="21"/>
      <c r="DLF87" s="21"/>
      <c r="DLI87" s="21"/>
      <c r="DLL87" s="21"/>
      <c r="DLO87" s="21"/>
      <c r="DLR87" s="21"/>
      <c r="DLU87" s="21"/>
      <c r="DLX87" s="21"/>
      <c r="DMA87" s="21"/>
      <c r="DMD87" s="21"/>
      <c r="DMG87" s="21"/>
      <c r="DMJ87" s="21"/>
      <c r="DMM87" s="21"/>
      <c r="DMP87" s="21"/>
      <c r="DMS87" s="21"/>
      <c r="DMV87" s="21"/>
      <c r="DMY87" s="21"/>
      <c r="DNB87" s="21"/>
      <c r="DNE87" s="21"/>
      <c r="DNH87" s="21"/>
      <c r="DNK87" s="21"/>
      <c r="DNN87" s="21"/>
      <c r="DNQ87" s="21"/>
      <c r="DNT87" s="21"/>
      <c r="DNW87" s="21"/>
      <c r="DNZ87" s="21"/>
      <c r="DOC87" s="21"/>
      <c r="DOF87" s="21"/>
      <c r="DOI87" s="21"/>
      <c r="DOL87" s="21"/>
      <c r="DOO87" s="21"/>
      <c r="DOR87" s="21"/>
      <c r="DOU87" s="21"/>
      <c r="DOX87" s="21"/>
      <c r="DPA87" s="21"/>
      <c r="DPD87" s="21"/>
      <c r="DPG87" s="21"/>
      <c r="DPJ87" s="21"/>
      <c r="DPM87" s="21"/>
      <c r="DPP87" s="21"/>
      <c r="DPS87" s="21"/>
      <c r="DPV87" s="21"/>
      <c r="DPY87" s="21"/>
      <c r="DQB87" s="21"/>
      <c r="DQE87" s="21"/>
      <c r="DQH87" s="21"/>
      <c r="DQK87" s="21"/>
      <c r="DQN87" s="21"/>
      <c r="DQQ87" s="21"/>
      <c r="DQT87" s="21"/>
      <c r="DQW87" s="21"/>
      <c r="DQZ87" s="21"/>
      <c r="DRC87" s="21"/>
      <c r="DRF87" s="21"/>
      <c r="DRI87" s="21"/>
      <c r="DRL87" s="21"/>
      <c r="DRO87" s="21"/>
      <c r="DRR87" s="21"/>
      <c r="DRU87" s="21"/>
      <c r="DRX87" s="21"/>
      <c r="DSA87" s="21"/>
      <c r="DSD87" s="21"/>
      <c r="DSG87" s="21"/>
      <c r="DSJ87" s="21"/>
      <c r="DSM87" s="21"/>
      <c r="DSP87" s="21"/>
      <c r="DSS87" s="21"/>
      <c r="DSV87" s="21"/>
      <c r="DSY87" s="21"/>
      <c r="DTB87" s="21"/>
      <c r="DTE87" s="21"/>
      <c r="DTH87" s="21"/>
      <c r="DTK87" s="21"/>
      <c r="DTN87" s="21"/>
      <c r="DTQ87" s="21"/>
      <c r="DTT87" s="21"/>
      <c r="DTW87" s="21"/>
      <c r="DTZ87" s="21"/>
      <c r="DUC87" s="21"/>
      <c r="DUF87" s="21"/>
      <c r="DUI87" s="21"/>
      <c r="DUL87" s="21"/>
      <c r="DUO87" s="21"/>
      <c r="DUR87" s="21"/>
      <c r="DUU87" s="21"/>
      <c r="DUX87" s="21"/>
      <c r="DVA87" s="21"/>
      <c r="DVD87" s="21"/>
      <c r="DVG87" s="21"/>
      <c r="DVJ87" s="21"/>
      <c r="DVM87" s="21"/>
      <c r="DVP87" s="21"/>
      <c r="DVS87" s="21"/>
      <c r="DVV87" s="21"/>
      <c r="DVY87" s="21"/>
      <c r="DWB87" s="21"/>
      <c r="DWE87" s="21"/>
      <c r="DWH87" s="21"/>
      <c r="DWK87" s="21"/>
      <c r="DWN87" s="21"/>
      <c r="DWQ87" s="21"/>
      <c r="DWT87" s="21"/>
      <c r="DWW87" s="21"/>
      <c r="DWZ87" s="21"/>
      <c r="DXC87" s="21"/>
      <c r="DXF87" s="21"/>
      <c r="DXI87" s="21"/>
      <c r="DXL87" s="21"/>
      <c r="DXO87" s="21"/>
      <c r="DXR87" s="21"/>
      <c r="DXU87" s="21"/>
      <c r="DXX87" s="21"/>
      <c r="DYA87" s="21"/>
      <c r="DYD87" s="21"/>
      <c r="DYG87" s="21"/>
      <c r="DYJ87" s="21"/>
      <c r="DYM87" s="21"/>
      <c r="DYP87" s="21"/>
      <c r="DYS87" s="21"/>
      <c r="DYV87" s="21"/>
      <c r="DYY87" s="21"/>
      <c r="DZB87" s="21"/>
      <c r="DZE87" s="21"/>
      <c r="DZH87" s="21"/>
      <c r="DZK87" s="21"/>
      <c r="DZN87" s="21"/>
      <c r="DZQ87" s="21"/>
      <c r="DZT87" s="21"/>
      <c r="DZW87" s="21"/>
      <c r="DZZ87" s="21"/>
      <c r="EAC87" s="21"/>
      <c r="EAF87" s="21"/>
      <c r="EAI87" s="21"/>
      <c r="EAL87" s="21"/>
      <c r="EAO87" s="21"/>
      <c r="EAR87" s="21"/>
      <c r="EAU87" s="21"/>
      <c r="EAX87" s="21"/>
      <c r="EBA87" s="21"/>
      <c r="EBD87" s="21"/>
      <c r="EBG87" s="21"/>
      <c r="EBJ87" s="21"/>
      <c r="EBM87" s="21"/>
      <c r="EBP87" s="21"/>
      <c r="EBS87" s="21"/>
      <c r="EBV87" s="21"/>
      <c r="EBY87" s="21"/>
      <c r="ECB87" s="21"/>
      <c r="ECE87" s="21"/>
      <c r="ECH87" s="21"/>
      <c r="ECK87" s="21"/>
      <c r="ECN87" s="21"/>
      <c r="ECQ87" s="21"/>
      <c r="ECT87" s="21"/>
      <c r="ECW87" s="21"/>
      <c r="ECZ87" s="21"/>
      <c r="EDC87" s="21"/>
      <c r="EDF87" s="21"/>
      <c r="EDI87" s="21"/>
      <c r="EDL87" s="21"/>
      <c r="EDO87" s="21"/>
      <c r="EDR87" s="21"/>
      <c r="EDU87" s="21"/>
      <c r="EDX87" s="21"/>
      <c r="EEA87" s="21"/>
      <c r="EED87" s="21"/>
      <c r="EEG87" s="21"/>
      <c r="EEJ87" s="21"/>
      <c r="EEM87" s="21"/>
      <c r="EEP87" s="21"/>
      <c r="EES87" s="21"/>
      <c r="EEV87" s="21"/>
      <c r="EEY87" s="21"/>
      <c r="EFB87" s="21"/>
      <c r="EFE87" s="21"/>
      <c r="EFH87" s="21"/>
      <c r="EFK87" s="21"/>
      <c r="EFN87" s="21"/>
      <c r="EFQ87" s="21"/>
      <c r="EFT87" s="21"/>
      <c r="EFW87" s="21"/>
      <c r="EFZ87" s="21"/>
      <c r="EGC87" s="21"/>
      <c r="EGF87" s="21"/>
      <c r="EGI87" s="21"/>
      <c r="EGL87" s="21"/>
      <c r="EGO87" s="21"/>
      <c r="EGR87" s="21"/>
      <c r="EGU87" s="21"/>
      <c r="EGX87" s="21"/>
      <c r="EHA87" s="21"/>
      <c r="EHD87" s="21"/>
      <c r="EHG87" s="21"/>
      <c r="EHJ87" s="21"/>
      <c r="EHM87" s="21"/>
      <c r="EHP87" s="21"/>
      <c r="EHS87" s="21"/>
      <c r="EHV87" s="21"/>
      <c r="EHY87" s="21"/>
      <c r="EIB87" s="21"/>
      <c r="EIE87" s="21"/>
      <c r="EIH87" s="21"/>
      <c r="EIK87" s="21"/>
      <c r="EIN87" s="21"/>
      <c r="EIQ87" s="21"/>
      <c r="EIT87" s="21"/>
      <c r="EIW87" s="21"/>
      <c r="EIZ87" s="21"/>
      <c r="EJC87" s="21"/>
      <c r="EJF87" s="21"/>
      <c r="EJI87" s="21"/>
      <c r="EJL87" s="21"/>
      <c r="EJO87" s="21"/>
      <c r="EJR87" s="21"/>
      <c r="EJU87" s="21"/>
      <c r="EJX87" s="21"/>
      <c r="EKA87" s="21"/>
      <c r="EKD87" s="21"/>
      <c r="EKG87" s="21"/>
      <c r="EKJ87" s="21"/>
      <c r="EKM87" s="21"/>
      <c r="EKP87" s="21"/>
      <c r="EKS87" s="21"/>
      <c r="EKV87" s="21"/>
      <c r="EKY87" s="21"/>
      <c r="ELB87" s="21"/>
      <c r="ELE87" s="21"/>
      <c r="ELH87" s="21"/>
      <c r="ELK87" s="21"/>
      <c r="ELN87" s="21"/>
      <c r="ELQ87" s="21"/>
      <c r="ELT87" s="21"/>
      <c r="ELW87" s="21"/>
      <c r="ELZ87" s="21"/>
      <c r="EMC87" s="21"/>
      <c r="EMF87" s="21"/>
      <c r="EMI87" s="21"/>
      <c r="EML87" s="21"/>
      <c r="EMO87" s="21"/>
      <c r="EMR87" s="21"/>
      <c r="EMU87" s="21"/>
      <c r="EMX87" s="21"/>
      <c r="ENA87" s="21"/>
      <c r="END87" s="21"/>
      <c r="ENG87" s="21"/>
      <c r="ENJ87" s="21"/>
      <c r="ENM87" s="21"/>
      <c r="ENP87" s="21"/>
      <c r="ENS87" s="21"/>
      <c r="ENV87" s="21"/>
      <c r="ENY87" s="21"/>
      <c r="EOB87" s="21"/>
      <c r="EOE87" s="21"/>
      <c r="EOH87" s="21"/>
      <c r="EOK87" s="21"/>
      <c r="EON87" s="21"/>
      <c r="EOQ87" s="21"/>
      <c r="EOT87" s="21"/>
      <c r="EOW87" s="21"/>
      <c r="EOZ87" s="21"/>
      <c r="EPC87" s="21"/>
      <c r="EPF87" s="21"/>
      <c r="EPI87" s="21"/>
      <c r="EPL87" s="21"/>
      <c r="EPO87" s="21"/>
      <c r="EPR87" s="21"/>
      <c r="EPU87" s="21"/>
      <c r="EPX87" s="21"/>
      <c r="EQA87" s="21"/>
      <c r="EQD87" s="21"/>
      <c r="EQG87" s="21"/>
      <c r="EQJ87" s="21"/>
      <c r="EQM87" s="21"/>
      <c r="EQP87" s="21"/>
      <c r="EQS87" s="21"/>
      <c r="EQV87" s="21"/>
      <c r="EQY87" s="21"/>
      <c r="ERB87" s="21"/>
      <c r="ERE87" s="21"/>
      <c r="ERH87" s="21"/>
      <c r="ERK87" s="21"/>
      <c r="ERN87" s="21"/>
      <c r="ERQ87" s="21"/>
      <c r="ERT87" s="21"/>
      <c r="ERW87" s="21"/>
      <c r="ERZ87" s="21"/>
      <c r="ESC87" s="21"/>
      <c r="ESF87" s="21"/>
      <c r="ESI87" s="21"/>
      <c r="ESL87" s="21"/>
      <c r="ESO87" s="21"/>
      <c r="ESR87" s="21"/>
      <c r="ESU87" s="21"/>
      <c r="ESX87" s="21"/>
      <c r="ETA87" s="21"/>
      <c r="ETD87" s="21"/>
      <c r="ETG87" s="21"/>
      <c r="ETJ87" s="21"/>
      <c r="ETM87" s="21"/>
      <c r="ETP87" s="21"/>
      <c r="ETS87" s="21"/>
      <c r="ETV87" s="21"/>
      <c r="ETY87" s="21"/>
      <c r="EUB87" s="21"/>
      <c r="EUE87" s="21"/>
      <c r="EUH87" s="21"/>
      <c r="EUK87" s="21"/>
      <c r="EUN87" s="21"/>
      <c r="EUQ87" s="21"/>
      <c r="EUT87" s="21"/>
      <c r="EUW87" s="21"/>
      <c r="EUZ87" s="21"/>
      <c r="EVC87" s="21"/>
      <c r="EVF87" s="21"/>
      <c r="EVI87" s="21"/>
      <c r="EVL87" s="21"/>
      <c r="EVO87" s="21"/>
      <c r="EVR87" s="21"/>
      <c r="EVU87" s="21"/>
      <c r="EVX87" s="21"/>
      <c r="EWA87" s="21"/>
      <c r="EWD87" s="21"/>
      <c r="EWG87" s="21"/>
      <c r="EWJ87" s="21"/>
      <c r="EWM87" s="21"/>
      <c r="EWP87" s="21"/>
      <c r="EWS87" s="21"/>
      <c r="EWV87" s="21"/>
      <c r="EWY87" s="21"/>
      <c r="EXB87" s="21"/>
      <c r="EXE87" s="21"/>
      <c r="EXH87" s="21"/>
      <c r="EXK87" s="21"/>
      <c r="EXN87" s="21"/>
      <c r="EXQ87" s="21"/>
      <c r="EXT87" s="21"/>
      <c r="EXW87" s="21"/>
      <c r="EXZ87" s="21"/>
      <c r="EYC87" s="21"/>
      <c r="EYF87" s="21"/>
      <c r="EYI87" s="21"/>
      <c r="EYL87" s="21"/>
      <c r="EYO87" s="21"/>
      <c r="EYR87" s="21"/>
      <c r="EYU87" s="21"/>
      <c r="EYX87" s="21"/>
      <c r="EZA87" s="21"/>
      <c r="EZD87" s="21"/>
      <c r="EZG87" s="21"/>
      <c r="EZJ87" s="21"/>
      <c r="EZM87" s="21"/>
      <c r="EZP87" s="21"/>
      <c r="EZS87" s="21"/>
      <c r="EZV87" s="21"/>
      <c r="EZY87" s="21"/>
      <c r="FAB87" s="21"/>
      <c r="FAE87" s="21"/>
      <c r="FAH87" s="21"/>
      <c r="FAK87" s="21"/>
      <c r="FAN87" s="21"/>
      <c r="FAQ87" s="21"/>
      <c r="FAT87" s="21"/>
      <c r="FAW87" s="21"/>
      <c r="FAZ87" s="21"/>
      <c r="FBC87" s="21"/>
      <c r="FBF87" s="21"/>
      <c r="FBI87" s="21"/>
      <c r="FBL87" s="21"/>
      <c r="FBO87" s="21"/>
      <c r="FBR87" s="21"/>
      <c r="FBU87" s="21"/>
      <c r="FBX87" s="21"/>
      <c r="FCA87" s="21"/>
      <c r="FCD87" s="21"/>
      <c r="FCG87" s="21"/>
      <c r="FCJ87" s="21"/>
      <c r="FCM87" s="21"/>
      <c r="FCP87" s="21"/>
      <c r="FCS87" s="21"/>
      <c r="FCV87" s="21"/>
      <c r="FCY87" s="21"/>
      <c r="FDB87" s="21"/>
      <c r="FDE87" s="21"/>
      <c r="FDH87" s="21"/>
      <c r="FDK87" s="21"/>
      <c r="FDN87" s="21"/>
      <c r="FDQ87" s="21"/>
      <c r="FDT87" s="21"/>
      <c r="FDW87" s="21"/>
      <c r="FDZ87" s="21"/>
      <c r="FEC87" s="21"/>
      <c r="FEF87" s="21"/>
      <c r="FEI87" s="21"/>
      <c r="FEL87" s="21"/>
      <c r="FEO87" s="21"/>
      <c r="FER87" s="21"/>
      <c r="FEU87" s="21"/>
      <c r="FEX87" s="21"/>
      <c r="FFA87" s="21"/>
      <c r="FFD87" s="21"/>
      <c r="FFG87" s="21"/>
      <c r="FFJ87" s="21"/>
      <c r="FFM87" s="21"/>
      <c r="FFP87" s="21"/>
      <c r="FFS87" s="21"/>
      <c r="FFV87" s="21"/>
      <c r="FFY87" s="21"/>
      <c r="FGB87" s="21"/>
      <c r="FGE87" s="21"/>
      <c r="FGH87" s="21"/>
      <c r="FGK87" s="21"/>
      <c r="FGN87" s="21"/>
      <c r="FGQ87" s="21"/>
      <c r="FGT87" s="21"/>
      <c r="FGW87" s="21"/>
      <c r="FGZ87" s="21"/>
      <c r="FHC87" s="21"/>
      <c r="FHF87" s="21"/>
      <c r="FHI87" s="21"/>
      <c r="FHL87" s="21"/>
      <c r="FHO87" s="21"/>
      <c r="FHR87" s="21"/>
      <c r="FHU87" s="21"/>
      <c r="FHX87" s="21"/>
      <c r="FIA87" s="21"/>
      <c r="FID87" s="21"/>
      <c r="FIG87" s="21"/>
      <c r="FIJ87" s="21"/>
      <c r="FIM87" s="21"/>
      <c r="FIP87" s="21"/>
      <c r="FIS87" s="21"/>
      <c r="FIV87" s="21"/>
      <c r="FIY87" s="21"/>
      <c r="FJB87" s="21"/>
      <c r="FJE87" s="21"/>
      <c r="FJH87" s="21"/>
      <c r="FJK87" s="21"/>
      <c r="FJN87" s="21"/>
      <c r="FJQ87" s="21"/>
      <c r="FJT87" s="21"/>
      <c r="FJW87" s="21"/>
      <c r="FJZ87" s="21"/>
      <c r="FKC87" s="21"/>
      <c r="FKF87" s="21"/>
      <c r="FKI87" s="21"/>
      <c r="FKL87" s="21"/>
      <c r="FKO87" s="21"/>
      <c r="FKR87" s="21"/>
      <c r="FKU87" s="21"/>
      <c r="FKX87" s="21"/>
      <c r="FLA87" s="21"/>
      <c r="FLD87" s="21"/>
      <c r="FLG87" s="21"/>
      <c r="FLJ87" s="21"/>
      <c r="FLM87" s="21"/>
      <c r="FLP87" s="21"/>
      <c r="FLS87" s="21"/>
      <c r="FLV87" s="21"/>
      <c r="FLY87" s="21"/>
      <c r="FMB87" s="21"/>
      <c r="FME87" s="21"/>
      <c r="FMH87" s="21"/>
      <c r="FMK87" s="21"/>
      <c r="FMN87" s="21"/>
      <c r="FMQ87" s="21"/>
      <c r="FMT87" s="21"/>
      <c r="FMW87" s="21"/>
      <c r="FMZ87" s="21"/>
      <c r="FNC87" s="21"/>
      <c r="FNF87" s="21"/>
      <c r="FNI87" s="21"/>
      <c r="FNL87" s="21"/>
      <c r="FNO87" s="21"/>
      <c r="FNR87" s="21"/>
      <c r="FNU87" s="21"/>
      <c r="FNX87" s="21"/>
      <c r="FOA87" s="21"/>
      <c r="FOD87" s="21"/>
      <c r="FOG87" s="21"/>
      <c r="FOJ87" s="21"/>
      <c r="FOM87" s="21"/>
      <c r="FOP87" s="21"/>
      <c r="FOS87" s="21"/>
      <c r="FOV87" s="21"/>
      <c r="FOY87" s="21"/>
      <c r="FPB87" s="21"/>
      <c r="FPE87" s="21"/>
      <c r="FPH87" s="21"/>
      <c r="FPK87" s="21"/>
      <c r="FPN87" s="21"/>
      <c r="FPQ87" s="21"/>
      <c r="FPT87" s="21"/>
      <c r="FPW87" s="21"/>
      <c r="FPZ87" s="21"/>
      <c r="FQC87" s="21"/>
      <c r="FQF87" s="21"/>
      <c r="FQI87" s="21"/>
      <c r="FQL87" s="21"/>
      <c r="FQO87" s="21"/>
      <c r="FQR87" s="21"/>
      <c r="FQU87" s="21"/>
      <c r="FQX87" s="21"/>
      <c r="FRA87" s="21"/>
      <c r="FRD87" s="21"/>
      <c r="FRG87" s="21"/>
      <c r="FRJ87" s="21"/>
      <c r="FRM87" s="21"/>
      <c r="FRP87" s="21"/>
      <c r="FRS87" s="21"/>
      <c r="FRV87" s="21"/>
      <c r="FRY87" s="21"/>
      <c r="FSB87" s="21"/>
      <c r="FSE87" s="21"/>
      <c r="FSH87" s="21"/>
      <c r="FSK87" s="21"/>
      <c r="FSN87" s="21"/>
      <c r="FSQ87" s="21"/>
      <c r="FST87" s="21"/>
      <c r="FSW87" s="21"/>
      <c r="FSZ87" s="21"/>
      <c r="FTC87" s="21"/>
      <c r="FTF87" s="21"/>
      <c r="FTI87" s="21"/>
      <c r="FTL87" s="21"/>
      <c r="FTO87" s="21"/>
      <c r="FTR87" s="21"/>
      <c r="FTU87" s="21"/>
      <c r="FTX87" s="21"/>
      <c r="FUA87" s="21"/>
      <c r="FUD87" s="21"/>
      <c r="FUG87" s="21"/>
      <c r="FUJ87" s="21"/>
      <c r="FUM87" s="21"/>
      <c r="FUP87" s="21"/>
      <c r="FUS87" s="21"/>
      <c r="FUV87" s="21"/>
      <c r="FUY87" s="21"/>
      <c r="FVB87" s="21"/>
      <c r="FVE87" s="21"/>
      <c r="FVH87" s="21"/>
      <c r="FVK87" s="21"/>
      <c r="FVN87" s="21"/>
      <c r="FVQ87" s="21"/>
      <c r="FVT87" s="21"/>
      <c r="FVW87" s="21"/>
      <c r="FVZ87" s="21"/>
      <c r="FWC87" s="21"/>
      <c r="FWF87" s="21"/>
      <c r="FWI87" s="21"/>
      <c r="FWL87" s="21"/>
      <c r="FWO87" s="21"/>
      <c r="FWR87" s="21"/>
      <c r="FWU87" s="21"/>
      <c r="FWX87" s="21"/>
      <c r="FXA87" s="21"/>
      <c r="FXD87" s="21"/>
      <c r="FXG87" s="21"/>
      <c r="FXJ87" s="21"/>
      <c r="FXM87" s="21"/>
      <c r="FXP87" s="21"/>
      <c r="FXS87" s="21"/>
      <c r="FXV87" s="21"/>
      <c r="FXY87" s="21"/>
      <c r="FYB87" s="21"/>
      <c r="FYE87" s="21"/>
      <c r="FYH87" s="21"/>
      <c r="FYK87" s="21"/>
      <c r="FYN87" s="21"/>
      <c r="FYQ87" s="21"/>
      <c r="FYT87" s="21"/>
      <c r="FYW87" s="21"/>
      <c r="FYZ87" s="21"/>
      <c r="FZC87" s="21"/>
      <c r="FZF87" s="21"/>
      <c r="FZI87" s="21"/>
      <c r="FZL87" s="21"/>
      <c r="FZO87" s="21"/>
      <c r="FZR87" s="21"/>
      <c r="FZU87" s="21"/>
      <c r="FZX87" s="21"/>
      <c r="GAA87" s="21"/>
      <c r="GAD87" s="21"/>
      <c r="GAG87" s="21"/>
      <c r="GAJ87" s="21"/>
      <c r="GAM87" s="21"/>
      <c r="GAP87" s="21"/>
      <c r="GAS87" s="21"/>
      <c r="GAV87" s="21"/>
      <c r="GAY87" s="21"/>
      <c r="GBB87" s="21"/>
      <c r="GBE87" s="21"/>
      <c r="GBH87" s="21"/>
      <c r="GBK87" s="21"/>
      <c r="GBN87" s="21"/>
      <c r="GBQ87" s="21"/>
      <c r="GBT87" s="21"/>
      <c r="GBW87" s="21"/>
      <c r="GBZ87" s="21"/>
      <c r="GCC87" s="21"/>
      <c r="GCF87" s="21"/>
      <c r="GCI87" s="21"/>
      <c r="GCL87" s="21"/>
      <c r="GCO87" s="21"/>
      <c r="GCR87" s="21"/>
      <c r="GCU87" s="21"/>
      <c r="GCX87" s="21"/>
      <c r="GDA87" s="21"/>
      <c r="GDD87" s="21"/>
      <c r="GDG87" s="21"/>
      <c r="GDJ87" s="21"/>
      <c r="GDM87" s="21"/>
      <c r="GDP87" s="21"/>
      <c r="GDS87" s="21"/>
      <c r="GDV87" s="21"/>
      <c r="GDY87" s="21"/>
      <c r="GEB87" s="21"/>
      <c r="GEE87" s="21"/>
      <c r="GEH87" s="21"/>
      <c r="GEK87" s="21"/>
      <c r="GEN87" s="21"/>
      <c r="GEQ87" s="21"/>
      <c r="GET87" s="21"/>
      <c r="GEW87" s="21"/>
      <c r="GEZ87" s="21"/>
      <c r="GFC87" s="21"/>
      <c r="GFF87" s="21"/>
      <c r="GFI87" s="21"/>
      <c r="GFL87" s="21"/>
      <c r="GFO87" s="21"/>
      <c r="GFR87" s="21"/>
      <c r="GFU87" s="21"/>
      <c r="GFX87" s="21"/>
      <c r="GGA87" s="21"/>
      <c r="GGD87" s="21"/>
      <c r="GGG87" s="21"/>
      <c r="GGJ87" s="21"/>
      <c r="GGM87" s="21"/>
      <c r="GGP87" s="21"/>
      <c r="GGS87" s="21"/>
      <c r="GGV87" s="21"/>
      <c r="GGY87" s="21"/>
      <c r="GHB87" s="21"/>
      <c r="GHE87" s="21"/>
      <c r="GHH87" s="21"/>
      <c r="GHK87" s="21"/>
      <c r="GHN87" s="21"/>
      <c r="GHQ87" s="21"/>
      <c r="GHT87" s="21"/>
      <c r="GHW87" s="21"/>
      <c r="GHZ87" s="21"/>
      <c r="GIC87" s="21"/>
      <c r="GIF87" s="21"/>
      <c r="GII87" s="21"/>
      <c r="GIL87" s="21"/>
      <c r="GIO87" s="21"/>
      <c r="GIR87" s="21"/>
      <c r="GIU87" s="21"/>
      <c r="GIX87" s="21"/>
      <c r="GJA87" s="21"/>
      <c r="GJD87" s="21"/>
      <c r="GJG87" s="21"/>
      <c r="GJJ87" s="21"/>
      <c r="GJM87" s="21"/>
      <c r="GJP87" s="21"/>
      <c r="GJS87" s="21"/>
      <c r="GJV87" s="21"/>
      <c r="GJY87" s="21"/>
      <c r="GKB87" s="21"/>
      <c r="GKE87" s="21"/>
      <c r="GKH87" s="21"/>
      <c r="GKK87" s="21"/>
      <c r="GKN87" s="21"/>
      <c r="GKQ87" s="21"/>
      <c r="GKT87" s="21"/>
      <c r="GKW87" s="21"/>
      <c r="GKZ87" s="21"/>
      <c r="GLC87" s="21"/>
      <c r="GLF87" s="21"/>
      <c r="GLI87" s="21"/>
      <c r="GLL87" s="21"/>
      <c r="GLO87" s="21"/>
      <c r="GLR87" s="21"/>
      <c r="GLU87" s="21"/>
      <c r="GLX87" s="21"/>
      <c r="GMA87" s="21"/>
      <c r="GMD87" s="21"/>
      <c r="GMG87" s="21"/>
      <c r="GMJ87" s="21"/>
      <c r="GMM87" s="21"/>
      <c r="GMP87" s="21"/>
      <c r="GMS87" s="21"/>
      <c r="GMV87" s="21"/>
      <c r="GMY87" s="21"/>
      <c r="GNB87" s="21"/>
      <c r="GNE87" s="21"/>
      <c r="GNH87" s="21"/>
      <c r="GNK87" s="21"/>
      <c r="GNN87" s="21"/>
      <c r="GNQ87" s="21"/>
      <c r="GNT87" s="21"/>
      <c r="GNW87" s="21"/>
      <c r="GNZ87" s="21"/>
      <c r="GOC87" s="21"/>
      <c r="GOF87" s="21"/>
      <c r="GOI87" s="21"/>
      <c r="GOL87" s="21"/>
      <c r="GOO87" s="21"/>
      <c r="GOR87" s="21"/>
      <c r="GOU87" s="21"/>
      <c r="GOX87" s="21"/>
      <c r="GPA87" s="21"/>
      <c r="GPD87" s="21"/>
      <c r="GPG87" s="21"/>
      <c r="GPJ87" s="21"/>
      <c r="GPM87" s="21"/>
      <c r="GPP87" s="21"/>
      <c r="GPS87" s="21"/>
      <c r="GPV87" s="21"/>
      <c r="GPY87" s="21"/>
      <c r="GQB87" s="21"/>
      <c r="GQE87" s="21"/>
      <c r="GQH87" s="21"/>
      <c r="GQK87" s="21"/>
      <c r="GQN87" s="21"/>
      <c r="GQQ87" s="21"/>
      <c r="GQT87" s="21"/>
      <c r="GQW87" s="21"/>
      <c r="GQZ87" s="21"/>
      <c r="GRC87" s="21"/>
      <c r="GRF87" s="21"/>
      <c r="GRI87" s="21"/>
      <c r="GRL87" s="21"/>
      <c r="GRO87" s="21"/>
      <c r="GRR87" s="21"/>
      <c r="GRU87" s="21"/>
      <c r="GRX87" s="21"/>
      <c r="GSA87" s="21"/>
      <c r="GSD87" s="21"/>
      <c r="GSG87" s="21"/>
      <c r="GSJ87" s="21"/>
      <c r="GSM87" s="21"/>
      <c r="GSP87" s="21"/>
      <c r="GSS87" s="21"/>
      <c r="GSV87" s="21"/>
      <c r="GSY87" s="21"/>
      <c r="GTB87" s="21"/>
      <c r="GTE87" s="21"/>
      <c r="GTH87" s="21"/>
      <c r="GTK87" s="21"/>
      <c r="GTN87" s="21"/>
      <c r="GTQ87" s="21"/>
      <c r="GTT87" s="21"/>
      <c r="GTW87" s="21"/>
      <c r="GTZ87" s="21"/>
      <c r="GUC87" s="21"/>
      <c r="GUF87" s="21"/>
      <c r="GUI87" s="21"/>
      <c r="GUL87" s="21"/>
      <c r="GUO87" s="21"/>
      <c r="GUR87" s="21"/>
      <c r="GUU87" s="21"/>
      <c r="GUX87" s="21"/>
      <c r="GVA87" s="21"/>
      <c r="GVD87" s="21"/>
      <c r="GVG87" s="21"/>
      <c r="GVJ87" s="21"/>
      <c r="GVM87" s="21"/>
      <c r="GVP87" s="21"/>
      <c r="GVS87" s="21"/>
      <c r="GVV87" s="21"/>
      <c r="GVY87" s="21"/>
      <c r="GWB87" s="21"/>
      <c r="GWE87" s="21"/>
      <c r="GWH87" s="21"/>
      <c r="GWK87" s="21"/>
      <c r="GWN87" s="21"/>
      <c r="GWQ87" s="21"/>
      <c r="GWT87" s="21"/>
      <c r="GWW87" s="21"/>
      <c r="GWZ87" s="21"/>
      <c r="GXC87" s="21"/>
      <c r="GXF87" s="21"/>
      <c r="GXI87" s="21"/>
      <c r="GXL87" s="21"/>
      <c r="GXO87" s="21"/>
      <c r="GXR87" s="21"/>
      <c r="GXU87" s="21"/>
      <c r="GXX87" s="21"/>
      <c r="GYA87" s="21"/>
      <c r="GYD87" s="21"/>
      <c r="GYG87" s="21"/>
      <c r="GYJ87" s="21"/>
      <c r="GYM87" s="21"/>
      <c r="GYP87" s="21"/>
      <c r="GYS87" s="21"/>
      <c r="GYV87" s="21"/>
      <c r="GYY87" s="21"/>
      <c r="GZB87" s="21"/>
      <c r="GZE87" s="21"/>
      <c r="GZH87" s="21"/>
      <c r="GZK87" s="21"/>
      <c r="GZN87" s="21"/>
      <c r="GZQ87" s="21"/>
      <c r="GZT87" s="21"/>
      <c r="GZW87" s="21"/>
      <c r="GZZ87" s="21"/>
      <c r="HAC87" s="21"/>
      <c r="HAF87" s="21"/>
      <c r="HAI87" s="21"/>
      <c r="HAL87" s="21"/>
      <c r="HAO87" s="21"/>
      <c r="HAR87" s="21"/>
      <c r="HAU87" s="21"/>
      <c r="HAX87" s="21"/>
      <c r="HBA87" s="21"/>
      <c r="HBD87" s="21"/>
      <c r="HBG87" s="21"/>
      <c r="HBJ87" s="21"/>
      <c r="HBM87" s="21"/>
      <c r="HBP87" s="21"/>
      <c r="HBS87" s="21"/>
      <c r="HBV87" s="21"/>
      <c r="HBY87" s="21"/>
      <c r="HCB87" s="21"/>
      <c r="HCE87" s="21"/>
      <c r="HCH87" s="21"/>
      <c r="HCK87" s="21"/>
      <c r="HCN87" s="21"/>
      <c r="HCQ87" s="21"/>
      <c r="HCT87" s="21"/>
      <c r="HCW87" s="21"/>
      <c r="HCZ87" s="21"/>
      <c r="HDC87" s="21"/>
      <c r="HDF87" s="21"/>
      <c r="HDI87" s="21"/>
      <c r="HDL87" s="21"/>
      <c r="HDO87" s="21"/>
      <c r="HDR87" s="21"/>
      <c r="HDU87" s="21"/>
      <c r="HDX87" s="21"/>
      <c r="HEA87" s="21"/>
      <c r="HED87" s="21"/>
      <c r="HEG87" s="21"/>
      <c r="HEJ87" s="21"/>
      <c r="HEM87" s="21"/>
      <c r="HEP87" s="21"/>
      <c r="HES87" s="21"/>
      <c r="HEV87" s="21"/>
      <c r="HEY87" s="21"/>
      <c r="HFB87" s="21"/>
      <c r="HFE87" s="21"/>
      <c r="HFH87" s="21"/>
      <c r="HFK87" s="21"/>
      <c r="HFN87" s="21"/>
      <c r="HFQ87" s="21"/>
      <c r="HFT87" s="21"/>
      <c r="HFW87" s="21"/>
      <c r="HFZ87" s="21"/>
      <c r="HGC87" s="21"/>
      <c r="HGF87" s="21"/>
      <c r="HGI87" s="21"/>
      <c r="HGL87" s="21"/>
      <c r="HGO87" s="21"/>
      <c r="HGR87" s="21"/>
      <c r="HGU87" s="21"/>
      <c r="HGX87" s="21"/>
      <c r="HHA87" s="21"/>
      <c r="HHD87" s="21"/>
      <c r="HHG87" s="21"/>
      <c r="HHJ87" s="21"/>
      <c r="HHM87" s="21"/>
      <c r="HHP87" s="21"/>
      <c r="HHS87" s="21"/>
      <c r="HHV87" s="21"/>
      <c r="HHY87" s="21"/>
      <c r="HIB87" s="21"/>
      <c r="HIE87" s="21"/>
      <c r="HIH87" s="21"/>
      <c r="HIK87" s="21"/>
      <c r="HIN87" s="21"/>
      <c r="HIQ87" s="21"/>
      <c r="HIT87" s="21"/>
      <c r="HIW87" s="21"/>
      <c r="HIZ87" s="21"/>
      <c r="HJC87" s="21"/>
      <c r="HJF87" s="21"/>
      <c r="HJI87" s="21"/>
      <c r="HJL87" s="21"/>
      <c r="HJO87" s="21"/>
      <c r="HJR87" s="21"/>
      <c r="HJU87" s="21"/>
      <c r="HJX87" s="21"/>
      <c r="HKA87" s="21"/>
      <c r="HKD87" s="21"/>
      <c r="HKG87" s="21"/>
      <c r="HKJ87" s="21"/>
      <c r="HKM87" s="21"/>
      <c r="HKP87" s="21"/>
      <c r="HKS87" s="21"/>
      <c r="HKV87" s="21"/>
      <c r="HKY87" s="21"/>
      <c r="HLB87" s="21"/>
      <c r="HLE87" s="21"/>
      <c r="HLH87" s="21"/>
      <c r="HLK87" s="21"/>
      <c r="HLN87" s="21"/>
      <c r="HLQ87" s="21"/>
      <c r="HLT87" s="21"/>
      <c r="HLW87" s="21"/>
      <c r="HLZ87" s="21"/>
      <c r="HMC87" s="21"/>
      <c r="HMF87" s="21"/>
      <c r="HMI87" s="21"/>
      <c r="HML87" s="21"/>
      <c r="HMO87" s="21"/>
      <c r="HMR87" s="21"/>
      <c r="HMU87" s="21"/>
      <c r="HMX87" s="21"/>
      <c r="HNA87" s="21"/>
      <c r="HND87" s="21"/>
      <c r="HNG87" s="21"/>
      <c r="HNJ87" s="21"/>
      <c r="HNM87" s="21"/>
      <c r="HNP87" s="21"/>
      <c r="HNS87" s="21"/>
      <c r="HNV87" s="21"/>
      <c r="HNY87" s="21"/>
      <c r="HOB87" s="21"/>
      <c r="HOE87" s="21"/>
      <c r="HOH87" s="21"/>
      <c r="HOK87" s="21"/>
      <c r="HON87" s="21"/>
      <c r="HOQ87" s="21"/>
      <c r="HOT87" s="21"/>
      <c r="HOW87" s="21"/>
      <c r="HOZ87" s="21"/>
      <c r="HPC87" s="21"/>
      <c r="HPF87" s="21"/>
      <c r="HPI87" s="21"/>
      <c r="HPL87" s="21"/>
      <c r="HPO87" s="21"/>
      <c r="HPR87" s="21"/>
      <c r="HPU87" s="21"/>
      <c r="HPX87" s="21"/>
      <c r="HQA87" s="21"/>
      <c r="HQD87" s="21"/>
      <c r="HQG87" s="21"/>
      <c r="HQJ87" s="21"/>
      <c r="HQM87" s="21"/>
      <c r="HQP87" s="21"/>
      <c r="HQS87" s="21"/>
      <c r="HQV87" s="21"/>
      <c r="HQY87" s="21"/>
      <c r="HRB87" s="21"/>
      <c r="HRE87" s="21"/>
      <c r="HRH87" s="21"/>
      <c r="HRK87" s="21"/>
      <c r="HRN87" s="21"/>
      <c r="HRQ87" s="21"/>
      <c r="HRT87" s="21"/>
      <c r="HRW87" s="21"/>
      <c r="HRZ87" s="21"/>
      <c r="HSC87" s="21"/>
      <c r="HSF87" s="21"/>
      <c r="HSI87" s="21"/>
      <c r="HSL87" s="21"/>
      <c r="HSO87" s="21"/>
      <c r="HSR87" s="21"/>
      <c r="HSU87" s="21"/>
      <c r="HSX87" s="21"/>
      <c r="HTA87" s="21"/>
      <c r="HTD87" s="21"/>
      <c r="HTG87" s="21"/>
      <c r="HTJ87" s="21"/>
      <c r="HTM87" s="21"/>
      <c r="HTP87" s="21"/>
      <c r="HTS87" s="21"/>
      <c r="HTV87" s="21"/>
      <c r="HTY87" s="21"/>
      <c r="HUB87" s="21"/>
      <c r="HUE87" s="21"/>
      <c r="HUH87" s="21"/>
      <c r="HUK87" s="21"/>
      <c r="HUN87" s="21"/>
      <c r="HUQ87" s="21"/>
      <c r="HUT87" s="21"/>
      <c r="HUW87" s="21"/>
      <c r="HUZ87" s="21"/>
      <c r="HVC87" s="21"/>
      <c r="HVF87" s="21"/>
      <c r="HVI87" s="21"/>
      <c r="HVL87" s="21"/>
      <c r="HVO87" s="21"/>
      <c r="HVR87" s="21"/>
      <c r="HVU87" s="21"/>
      <c r="HVX87" s="21"/>
      <c r="HWA87" s="21"/>
      <c r="HWD87" s="21"/>
      <c r="HWG87" s="21"/>
      <c r="HWJ87" s="21"/>
      <c r="HWM87" s="21"/>
      <c r="HWP87" s="21"/>
      <c r="HWS87" s="21"/>
      <c r="HWV87" s="21"/>
      <c r="HWY87" s="21"/>
      <c r="HXB87" s="21"/>
      <c r="HXE87" s="21"/>
      <c r="HXH87" s="21"/>
      <c r="HXK87" s="21"/>
      <c r="HXN87" s="21"/>
      <c r="HXQ87" s="21"/>
      <c r="HXT87" s="21"/>
      <c r="HXW87" s="21"/>
      <c r="HXZ87" s="21"/>
      <c r="HYC87" s="21"/>
      <c r="HYF87" s="21"/>
      <c r="HYI87" s="21"/>
      <c r="HYL87" s="21"/>
      <c r="HYO87" s="21"/>
      <c r="HYR87" s="21"/>
      <c r="HYU87" s="21"/>
      <c r="HYX87" s="21"/>
      <c r="HZA87" s="21"/>
      <c r="HZD87" s="21"/>
      <c r="HZG87" s="21"/>
      <c r="HZJ87" s="21"/>
      <c r="HZM87" s="21"/>
      <c r="HZP87" s="21"/>
      <c r="HZS87" s="21"/>
      <c r="HZV87" s="21"/>
      <c r="HZY87" s="21"/>
      <c r="IAB87" s="21"/>
      <c r="IAE87" s="21"/>
      <c r="IAH87" s="21"/>
      <c r="IAK87" s="21"/>
      <c r="IAN87" s="21"/>
      <c r="IAQ87" s="21"/>
      <c r="IAT87" s="21"/>
      <c r="IAW87" s="21"/>
      <c r="IAZ87" s="21"/>
      <c r="IBC87" s="21"/>
      <c r="IBF87" s="21"/>
      <c r="IBI87" s="21"/>
      <c r="IBL87" s="21"/>
      <c r="IBO87" s="21"/>
      <c r="IBR87" s="21"/>
      <c r="IBU87" s="21"/>
      <c r="IBX87" s="21"/>
      <c r="ICA87" s="21"/>
      <c r="ICD87" s="21"/>
      <c r="ICG87" s="21"/>
      <c r="ICJ87" s="21"/>
      <c r="ICM87" s="21"/>
      <c r="ICP87" s="21"/>
      <c r="ICS87" s="21"/>
      <c r="ICV87" s="21"/>
      <c r="ICY87" s="21"/>
      <c r="IDB87" s="21"/>
      <c r="IDE87" s="21"/>
      <c r="IDH87" s="21"/>
      <c r="IDK87" s="21"/>
      <c r="IDN87" s="21"/>
      <c r="IDQ87" s="21"/>
      <c r="IDT87" s="21"/>
      <c r="IDW87" s="21"/>
      <c r="IDZ87" s="21"/>
      <c r="IEC87" s="21"/>
      <c r="IEF87" s="21"/>
      <c r="IEI87" s="21"/>
      <c r="IEL87" s="21"/>
      <c r="IEO87" s="21"/>
      <c r="IER87" s="21"/>
      <c r="IEU87" s="21"/>
      <c r="IEX87" s="21"/>
      <c r="IFA87" s="21"/>
      <c r="IFD87" s="21"/>
      <c r="IFG87" s="21"/>
      <c r="IFJ87" s="21"/>
      <c r="IFM87" s="21"/>
      <c r="IFP87" s="21"/>
      <c r="IFS87" s="21"/>
      <c r="IFV87" s="21"/>
      <c r="IFY87" s="21"/>
      <c r="IGB87" s="21"/>
      <c r="IGE87" s="21"/>
      <c r="IGH87" s="21"/>
      <c r="IGK87" s="21"/>
      <c r="IGN87" s="21"/>
      <c r="IGQ87" s="21"/>
      <c r="IGT87" s="21"/>
      <c r="IGW87" s="21"/>
      <c r="IGZ87" s="21"/>
      <c r="IHC87" s="21"/>
      <c r="IHF87" s="21"/>
      <c r="IHI87" s="21"/>
      <c r="IHL87" s="21"/>
      <c r="IHO87" s="21"/>
      <c r="IHR87" s="21"/>
      <c r="IHU87" s="21"/>
      <c r="IHX87" s="21"/>
      <c r="IIA87" s="21"/>
      <c r="IID87" s="21"/>
      <c r="IIG87" s="21"/>
      <c r="IIJ87" s="21"/>
      <c r="IIM87" s="21"/>
      <c r="IIP87" s="21"/>
      <c r="IIS87" s="21"/>
      <c r="IIV87" s="21"/>
      <c r="IIY87" s="21"/>
      <c r="IJB87" s="21"/>
      <c r="IJE87" s="21"/>
      <c r="IJH87" s="21"/>
      <c r="IJK87" s="21"/>
      <c r="IJN87" s="21"/>
      <c r="IJQ87" s="21"/>
      <c r="IJT87" s="21"/>
      <c r="IJW87" s="21"/>
      <c r="IJZ87" s="21"/>
      <c r="IKC87" s="21"/>
      <c r="IKF87" s="21"/>
      <c r="IKI87" s="21"/>
      <c r="IKL87" s="21"/>
      <c r="IKO87" s="21"/>
      <c r="IKR87" s="21"/>
      <c r="IKU87" s="21"/>
      <c r="IKX87" s="21"/>
      <c r="ILA87" s="21"/>
      <c r="ILD87" s="21"/>
      <c r="ILG87" s="21"/>
      <c r="ILJ87" s="21"/>
      <c r="ILM87" s="21"/>
      <c r="ILP87" s="21"/>
      <c r="ILS87" s="21"/>
      <c r="ILV87" s="21"/>
      <c r="ILY87" s="21"/>
      <c r="IMB87" s="21"/>
      <c r="IME87" s="21"/>
      <c r="IMH87" s="21"/>
      <c r="IMK87" s="21"/>
      <c r="IMN87" s="21"/>
      <c r="IMQ87" s="21"/>
      <c r="IMT87" s="21"/>
      <c r="IMW87" s="21"/>
      <c r="IMZ87" s="21"/>
      <c r="INC87" s="21"/>
      <c r="INF87" s="21"/>
      <c r="INI87" s="21"/>
      <c r="INL87" s="21"/>
      <c r="INO87" s="21"/>
      <c r="INR87" s="21"/>
      <c r="INU87" s="21"/>
      <c r="INX87" s="21"/>
      <c r="IOA87" s="21"/>
      <c r="IOD87" s="21"/>
      <c r="IOG87" s="21"/>
      <c r="IOJ87" s="21"/>
      <c r="IOM87" s="21"/>
      <c r="IOP87" s="21"/>
      <c r="IOS87" s="21"/>
      <c r="IOV87" s="21"/>
      <c r="IOY87" s="21"/>
      <c r="IPB87" s="21"/>
      <c r="IPE87" s="21"/>
      <c r="IPH87" s="21"/>
      <c r="IPK87" s="21"/>
      <c r="IPN87" s="21"/>
      <c r="IPQ87" s="21"/>
      <c r="IPT87" s="21"/>
      <c r="IPW87" s="21"/>
      <c r="IPZ87" s="21"/>
      <c r="IQC87" s="21"/>
      <c r="IQF87" s="21"/>
      <c r="IQI87" s="21"/>
      <c r="IQL87" s="21"/>
      <c r="IQO87" s="21"/>
      <c r="IQR87" s="21"/>
      <c r="IQU87" s="21"/>
      <c r="IQX87" s="21"/>
      <c r="IRA87" s="21"/>
      <c r="IRD87" s="21"/>
      <c r="IRG87" s="21"/>
      <c r="IRJ87" s="21"/>
      <c r="IRM87" s="21"/>
      <c r="IRP87" s="21"/>
      <c r="IRS87" s="21"/>
      <c r="IRV87" s="21"/>
      <c r="IRY87" s="21"/>
      <c r="ISB87" s="21"/>
      <c r="ISE87" s="21"/>
      <c r="ISH87" s="21"/>
      <c r="ISK87" s="21"/>
      <c r="ISN87" s="21"/>
      <c r="ISQ87" s="21"/>
      <c r="IST87" s="21"/>
      <c r="ISW87" s="21"/>
      <c r="ISZ87" s="21"/>
      <c r="ITC87" s="21"/>
      <c r="ITF87" s="21"/>
      <c r="ITI87" s="21"/>
      <c r="ITL87" s="21"/>
      <c r="ITO87" s="21"/>
      <c r="ITR87" s="21"/>
      <c r="ITU87" s="21"/>
      <c r="ITX87" s="21"/>
      <c r="IUA87" s="21"/>
      <c r="IUD87" s="21"/>
      <c r="IUG87" s="21"/>
      <c r="IUJ87" s="21"/>
      <c r="IUM87" s="21"/>
      <c r="IUP87" s="21"/>
      <c r="IUS87" s="21"/>
      <c r="IUV87" s="21"/>
      <c r="IUY87" s="21"/>
      <c r="IVB87" s="21"/>
      <c r="IVE87" s="21"/>
      <c r="IVH87" s="21"/>
      <c r="IVK87" s="21"/>
      <c r="IVN87" s="21"/>
      <c r="IVQ87" s="21"/>
      <c r="IVT87" s="21"/>
      <c r="IVW87" s="21"/>
      <c r="IVZ87" s="21"/>
      <c r="IWC87" s="21"/>
      <c r="IWF87" s="21"/>
      <c r="IWI87" s="21"/>
      <c r="IWL87" s="21"/>
      <c r="IWO87" s="21"/>
      <c r="IWR87" s="21"/>
      <c r="IWU87" s="21"/>
      <c r="IWX87" s="21"/>
      <c r="IXA87" s="21"/>
      <c r="IXD87" s="21"/>
      <c r="IXG87" s="21"/>
      <c r="IXJ87" s="21"/>
      <c r="IXM87" s="21"/>
      <c r="IXP87" s="21"/>
      <c r="IXS87" s="21"/>
      <c r="IXV87" s="21"/>
      <c r="IXY87" s="21"/>
      <c r="IYB87" s="21"/>
      <c r="IYE87" s="21"/>
      <c r="IYH87" s="21"/>
      <c r="IYK87" s="21"/>
      <c r="IYN87" s="21"/>
      <c r="IYQ87" s="21"/>
      <c r="IYT87" s="21"/>
      <c r="IYW87" s="21"/>
      <c r="IYZ87" s="21"/>
      <c r="IZC87" s="21"/>
      <c r="IZF87" s="21"/>
      <c r="IZI87" s="21"/>
      <c r="IZL87" s="21"/>
      <c r="IZO87" s="21"/>
      <c r="IZR87" s="21"/>
      <c r="IZU87" s="21"/>
      <c r="IZX87" s="21"/>
      <c r="JAA87" s="21"/>
      <c r="JAD87" s="21"/>
      <c r="JAG87" s="21"/>
      <c r="JAJ87" s="21"/>
      <c r="JAM87" s="21"/>
      <c r="JAP87" s="21"/>
      <c r="JAS87" s="21"/>
      <c r="JAV87" s="21"/>
      <c r="JAY87" s="21"/>
      <c r="JBB87" s="21"/>
      <c r="JBE87" s="21"/>
      <c r="JBH87" s="21"/>
      <c r="JBK87" s="21"/>
      <c r="JBN87" s="21"/>
      <c r="JBQ87" s="21"/>
      <c r="JBT87" s="21"/>
      <c r="JBW87" s="21"/>
      <c r="JBZ87" s="21"/>
      <c r="JCC87" s="21"/>
      <c r="JCF87" s="21"/>
      <c r="JCI87" s="21"/>
      <c r="JCL87" s="21"/>
      <c r="JCO87" s="21"/>
      <c r="JCR87" s="21"/>
      <c r="JCU87" s="21"/>
      <c r="JCX87" s="21"/>
      <c r="JDA87" s="21"/>
      <c r="JDD87" s="21"/>
      <c r="JDG87" s="21"/>
      <c r="JDJ87" s="21"/>
      <c r="JDM87" s="21"/>
      <c r="JDP87" s="21"/>
      <c r="JDS87" s="21"/>
      <c r="JDV87" s="21"/>
      <c r="JDY87" s="21"/>
      <c r="JEB87" s="21"/>
      <c r="JEE87" s="21"/>
      <c r="JEH87" s="21"/>
      <c r="JEK87" s="21"/>
      <c r="JEN87" s="21"/>
      <c r="JEQ87" s="21"/>
      <c r="JET87" s="21"/>
      <c r="JEW87" s="21"/>
      <c r="JEZ87" s="21"/>
      <c r="JFC87" s="21"/>
      <c r="JFF87" s="21"/>
      <c r="JFI87" s="21"/>
      <c r="JFL87" s="21"/>
      <c r="JFO87" s="21"/>
      <c r="JFR87" s="21"/>
      <c r="JFU87" s="21"/>
      <c r="JFX87" s="21"/>
      <c r="JGA87" s="21"/>
      <c r="JGD87" s="21"/>
      <c r="JGG87" s="21"/>
      <c r="JGJ87" s="21"/>
      <c r="JGM87" s="21"/>
      <c r="JGP87" s="21"/>
      <c r="JGS87" s="21"/>
      <c r="JGV87" s="21"/>
      <c r="JGY87" s="21"/>
      <c r="JHB87" s="21"/>
      <c r="JHE87" s="21"/>
      <c r="JHH87" s="21"/>
      <c r="JHK87" s="21"/>
      <c r="JHN87" s="21"/>
      <c r="JHQ87" s="21"/>
      <c r="JHT87" s="21"/>
      <c r="JHW87" s="21"/>
      <c r="JHZ87" s="21"/>
      <c r="JIC87" s="21"/>
      <c r="JIF87" s="21"/>
      <c r="JII87" s="21"/>
      <c r="JIL87" s="21"/>
      <c r="JIO87" s="21"/>
      <c r="JIR87" s="21"/>
      <c r="JIU87" s="21"/>
      <c r="JIX87" s="21"/>
      <c r="JJA87" s="21"/>
      <c r="JJD87" s="21"/>
      <c r="JJG87" s="21"/>
      <c r="JJJ87" s="21"/>
      <c r="JJM87" s="21"/>
      <c r="JJP87" s="21"/>
      <c r="JJS87" s="21"/>
      <c r="JJV87" s="21"/>
      <c r="JJY87" s="21"/>
      <c r="JKB87" s="21"/>
      <c r="JKE87" s="21"/>
      <c r="JKH87" s="21"/>
      <c r="JKK87" s="21"/>
      <c r="JKN87" s="21"/>
      <c r="JKQ87" s="21"/>
      <c r="JKT87" s="21"/>
      <c r="JKW87" s="21"/>
      <c r="JKZ87" s="21"/>
      <c r="JLC87" s="21"/>
      <c r="JLF87" s="21"/>
      <c r="JLI87" s="21"/>
      <c r="JLL87" s="21"/>
      <c r="JLO87" s="21"/>
      <c r="JLR87" s="21"/>
      <c r="JLU87" s="21"/>
      <c r="JLX87" s="21"/>
      <c r="JMA87" s="21"/>
      <c r="JMD87" s="21"/>
      <c r="JMG87" s="21"/>
      <c r="JMJ87" s="21"/>
      <c r="JMM87" s="21"/>
      <c r="JMP87" s="21"/>
      <c r="JMS87" s="21"/>
      <c r="JMV87" s="21"/>
      <c r="JMY87" s="21"/>
      <c r="JNB87" s="21"/>
      <c r="JNE87" s="21"/>
      <c r="JNH87" s="21"/>
      <c r="JNK87" s="21"/>
      <c r="JNN87" s="21"/>
      <c r="JNQ87" s="21"/>
      <c r="JNT87" s="21"/>
      <c r="JNW87" s="21"/>
      <c r="JNZ87" s="21"/>
      <c r="JOC87" s="21"/>
      <c r="JOF87" s="21"/>
      <c r="JOI87" s="21"/>
      <c r="JOL87" s="21"/>
      <c r="JOO87" s="21"/>
      <c r="JOR87" s="21"/>
      <c r="JOU87" s="21"/>
      <c r="JOX87" s="21"/>
      <c r="JPA87" s="21"/>
      <c r="JPD87" s="21"/>
      <c r="JPG87" s="21"/>
      <c r="JPJ87" s="21"/>
      <c r="JPM87" s="21"/>
      <c r="JPP87" s="21"/>
      <c r="JPS87" s="21"/>
      <c r="JPV87" s="21"/>
      <c r="JPY87" s="21"/>
      <c r="JQB87" s="21"/>
      <c r="JQE87" s="21"/>
      <c r="JQH87" s="21"/>
      <c r="JQK87" s="21"/>
      <c r="JQN87" s="21"/>
      <c r="JQQ87" s="21"/>
      <c r="JQT87" s="21"/>
      <c r="JQW87" s="21"/>
      <c r="JQZ87" s="21"/>
      <c r="JRC87" s="21"/>
      <c r="JRF87" s="21"/>
      <c r="JRI87" s="21"/>
      <c r="JRL87" s="21"/>
      <c r="JRO87" s="21"/>
      <c r="JRR87" s="21"/>
      <c r="JRU87" s="21"/>
      <c r="JRX87" s="21"/>
      <c r="JSA87" s="21"/>
      <c r="JSD87" s="21"/>
      <c r="JSG87" s="21"/>
      <c r="JSJ87" s="21"/>
      <c r="JSM87" s="21"/>
      <c r="JSP87" s="21"/>
      <c r="JSS87" s="21"/>
      <c r="JSV87" s="21"/>
      <c r="JSY87" s="21"/>
      <c r="JTB87" s="21"/>
      <c r="JTE87" s="21"/>
      <c r="JTH87" s="21"/>
      <c r="JTK87" s="21"/>
      <c r="JTN87" s="21"/>
      <c r="JTQ87" s="21"/>
      <c r="JTT87" s="21"/>
      <c r="JTW87" s="21"/>
      <c r="JTZ87" s="21"/>
      <c r="JUC87" s="21"/>
      <c r="JUF87" s="21"/>
      <c r="JUI87" s="21"/>
      <c r="JUL87" s="21"/>
      <c r="JUO87" s="21"/>
      <c r="JUR87" s="21"/>
      <c r="JUU87" s="21"/>
      <c r="JUX87" s="21"/>
      <c r="JVA87" s="21"/>
      <c r="JVD87" s="21"/>
      <c r="JVG87" s="21"/>
      <c r="JVJ87" s="21"/>
      <c r="JVM87" s="21"/>
      <c r="JVP87" s="21"/>
      <c r="JVS87" s="21"/>
      <c r="JVV87" s="21"/>
      <c r="JVY87" s="21"/>
      <c r="JWB87" s="21"/>
      <c r="JWE87" s="21"/>
      <c r="JWH87" s="21"/>
      <c r="JWK87" s="21"/>
      <c r="JWN87" s="21"/>
      <c r="JWQ87" s="21"/>
      <c r="JWT87" s="21"/>
      <c r="JWW87" s="21"/>
      <c r="JWZ87" s="21"/>
      <c r="JXC87" s="21"/>
      <c r="JXF87" s="21"/>
      <c r="JXI87" s="21"/>
      <c r="JXL87" s="21"/>
      <c r="JXO87" s="21"/>
      <c r="JXR87" s="21"/>
      <c r="JXU87" s="21"/>
      <c r="JXX87" s="21"/>
      <c r="JYA87" s="21"/>
      <c r="JYD87" s="21"/>
      <c r="JYG87" s="21"/>
      <c r="JYJ87" s="21"/>
      <c r="JYM87" s="21"/>
      <c r="JYP87" s="21"/>
      <c r="JYS87" s="21"/>
      <c r="JYV87" s="21"/>
      <c r="JYY87" s="21"/>
      <c r="JZB87" s="21"/>
      <c r="JZE87" s="21"/>
      <c r="JZH87" s="21"/>
      <c r="JZK87" s="21"/>
      <c r="JZN87" s="21"/>
      <c r="JZQ87" s="21"/>
      <c r="JZT87" s="21"/>
      <c r="JZW87" s="21"/>
      <c r="JZZ87" s="21"/>
      <c r="KAC87" s="21"/>
      <c r="KAF87" s="21"/>
      <c r="KAI87" s="21"/>
      <c r="KAL87" s="21"/>
      <c r="KAO87" s="21"/>
      <c r="KAR87" s="21"/>
      <c r="KAU87" s="21"/>
      <c r="KAX87" s="21"/>
      <c r="KBA87" s="21"/>
      <c r="KBD87" s="21"/>
      <c r="KBG87" s="21"/>
      <c r="KBJ87" s="21"/>
      <c r="KBM87" s="21"/>
      <c r="KBP87" s="21"/>
      <c r="KBS87" s="21"/>
      <c r="KBV87" s="21"/>
      <c r="KBY87" s="21"/>
      <c r="KCB87" s="21"/>
      <c r="KCE87" s="21"/>
      <c r="KCH87" s="21"/>
      <c r="KCK87" s="21"/>
      <c r="KCN87" s="21"/>
      <c r="KCQ87" s="21"/>
      <c r="KCT87" s="21"/>
      <c r="KCW87" s="21"/>
      <c r="KCZ87" s="21"/>
      <c r="KDC87" s="21"/>
      <c r="KDF87" s="21"/>
      <c r="KDI87" s="21"/>
      <c r="KDL87" s="21"/>
      <c r="KDO87" s="21"/>
      <c r="KDR87" s="21"/>
      <c r="KDU87" s="21"/>
      <c r="KDX87" s="21"/>
      <c r="KEA87" s="21"/>
      <c r="KED87" s="21"/>
      <c r="KEG87" s="21"/>
      <c r="KEJ87" s="21"/>
      <c r="KEM87" s="21"/>
      <c r="KEP87" s="21"/>
      <c r="KES87" s="21"/>
      <c r="KEV87" s="21"/>
      <c r="KEY87" s="21"/>
      <c r="KFB87" s="21"/>
      <c r="KFE87" s="21"/>
      <c r="KFH87" s="21"/>
      <c r="KFK87" s="21"/>
      <c r="KFN87" s="21"/>
      <c r="KFQ87" s="21"/>
      <c r="KFT87" s="21"/>
      <c r="KFW87" s="21"/>
      <c r="KFZ87" s="21"/>
      <c r="KGC87" s="21"/>
      <c r="KGF87" s="21"/>
      <c r="KGI87" s="21"/>
      <c r="KGL87" s="21"/>
      <c r="KGO87" s="21"/>
      <c r="KGR87" s="21"/>
      <c r="KGU87" s="21"/>
      <c r="KGX87" s="21"/>
      <c r="KHA87" s="21"/>
      <c r="KHD87" s="21"/>
      <c r="KHG87" s="21"/>
      <c r="KHJ87" s="21"/>
      <c r="KHM87" s="21"/>
      <c r="KHP87" s="21"/>
      <c r="KHS87" s="21"/>
      <c r="KHV87" s="21"/>
      <c r="KHY87" s="21"/>
      <c r="KIB87" s="21"/>
      <c r="KIE87" s="21"/>
      <c r="KIH87" s="21"/>
      <c r="KIK87" s="21"/>
      <c r="KIN87" s="21"/>
      <c r="KIQ87" s="21"/>
      <c r="KIT87" s="21"/>
      <c r="KIW87" s="21"/>
      <c r="KIZ87" s="21"/>
      <c r="KJC87" s="21"/>
      <c r="KJF87" s="21"/>
      <c r="KJI87" s="21"/>
      <c r="KJL87" s="21"/>
      <c r="KJO87" s="21"/>
      <c r="KJR87" s="21"/>
      <c r="KJU87" s="21"/>
      <c r="KJX87" s="21"/>
      <c r="KKA87" s="21"/>
      <c r="KKD87" s="21"/>
      <c r="KKG87" s="21"/>
      <c r="KKJ87" s="21"/>
      <c r="KKM87" s="21"/>
      <c r="KKP87" s="21"/>
      <c r="KKS87" s="21"/>
      <c r="KKV87" s="21"/>
      <c r="KKY87" s="21"/>
      <c r="KLB87" s="21"/>
      <c r="KLE87" s="21"/>
      <c r="KLH87" s="21"/>
      <c r="KLK87" s="21"/>
      <c r="KLN87" s="21"/>
      <c r="KLQ87" s="21"/>
      <c r="KLT87" s="21"/>
      <c r="KLW87" s="21"/>
      <c r="KLZ87" s="21"/>
      <c r="KMC87" s="21"/>
      <c r="KMF87" s="21"/>
      <c r="KMI87" s="21"/>
      <c r="KML87" s="21"/>
      <c r="KMO87" s="21"/>
      <c r="KMR87" s="21"/>
      <c r="KMU87" s="21"/>
      <c r="KMX87" s="21"/>
      <c r="KNA87" s="21"/>
      <c r="KND87" s="21"/>
      <c r="KNG87" s="21"/>
      <c r="KNJ87" s="21"/>
      <c r="KNM87" s="21"/>
      <c r="KNP87" s="21"/>
      <c r="KNS87" s="21"/>
      <c r="KNV87" s="21"/>
      <c r="KNY87" s="21"/>
      <c r="KOB87" s="21"/>
      <c r="KOE87" s="21"/>
      <c r="KOH87" s="21"/>
      <c r="KOK87" s="21"/>
      <c r="KON87" s="21"/>
      <c r="KOQ87" s="21"/>
      <c r="KOT87" s="21"/>
      <c r="KOW87" s="21"/>
      <c r="KOZ87" s="21"/>
      <c r="KPC87" s="21"/>
      <c r="KPF87" s="21"/>
      <c r="KPI87" s="21"/>
      <c r="KPL87" s="21"/>
      <c r="KPO87" s="21"/>
      <c r="KPR87" s="21"/>
      <c r="KPU87" s="21"/>
      <c r="KPX87" s="21"/>
      <c r="KQA87" s="21"/>
      <c r="KQD87" s="21"/>
      <c r="KQG87" s="21"/>
      <c r="KQJ87" s="21"/>
      <c r="KQM87" s="21"/>
      <c r="KQP87" s="21"/>
      <c r="KQS87" s="21"/>
      <c r="KQV87" s="21"/>
      <c r="KQY87" s="21"/>
      <c r="KRB87" s="21"/>
      <c r="KRE87" s="21"/>
      <c r="KRH87" s="21"/>
      <c r="KRK87" s="21"/>
      <c r="KRN87" s="21"/>
      <c r="KRQ87" s="21"/>
      <c r="KRT87" s="21"/>
      <c r="KRW87" s="21"/>
      <c r="KRZ87" s="21"/>
      <c r="KSC87" s="21"/>
      <c r="KSF87" s="21"/>
      <c r="KSI87" s="21"/>
      <c r="KSL87" s="21"/>
      <c r="KSO87" s="21"/>
      <c r="KSR87" s="21"/>
      <c r="KSU87" s="21"/>
      <c r="KSX87" s="21"/>
      <c r="KTA87" s="21"/>
      <c r="KTD87" s="21"/>
      <c r="KTG87" s="21"/>
      <c r="KTJ87" s="21"/>
      <c r="KTM87" s="21"/>
      <c r="KTP87" s="21"/>
      <c r="KTS87" s="21"/>
      <c r="KTV87" s="21"/>
      <c r="KTY87" s="21"/>
      <c r="KUB87" s="21"/>
      <c r="KUE87" s="21"/>
      <c r="KUH87" s="21"/>
      <c r="KUK87" s="21"/>
      <c r="KUN87" s="21"/>
      <c r="KUQ87" s="21"/>
      <c r="KUT87" s="21"/>
      <c r="KUW87" s="21"/>
      <c r="KUZ87" s="21"/>
      <c r="KVC87" s="21"/>
      <c r="KVF87" s="21"/>
      <c r="KVI87" s="21"/>
      <c r="KVL87" s="21"/>
      <c r="KVO87" s="21"/>
      <c r="KVR87" s="21"/>
      <c r="KVU87" s="21"/>
      <c r="KVX87" s="21"/>
      <c r="KWA87" s="21"/>
      <c r="KWD87" s="21"/>
      <c r="KWG87" s="21"/>
      <c r="KWJ87" s="21"/>
      <c r="KWM87" s="21"/>
      <c r="KWP87" s="21"/>
      <c r="KWS87" s="21"/>
      <c r="KWV87" s="21"/>
      <c r="KWY87" s="21"/>
      <c r="KXB87" s="21"/>
      <c r="KXE87" s="21"/>
      <c r="KXH87" s="21"/>
      <c r="KXK87" s="21"/>
      <c r="KXN87" s="21"/>
      <c r="KXQ87" s="21"/>
      <c r="KXT87" s="21"/>
      <c r="KXW87" s="21"/>
      <c r="KXZ87" s="21"/>
      <c r="KYC87" s="21"/>
      <c r="KYF87" s="21"/>
      <c r="KYI87" s="21"/>
      <c r="KYL87" s="21"/>
      <c r="KYO87" s="21"/>
      <c r="KYR87" s="21"/>
      <c r="KYU87" s="21"/>
      <c r="KYX87" s="21"/>
      <c r="KZA87" s="21"/>
      <c r="KZD87" s="21"/>
      <c r="KZG87" s="21"/>
      <c r="KZJ87" s="21"/>
      <c r="KZM87" s="21"/>
      <c r="KZP87" s="21"/>
      <c r="KZS87" s="21"/>
      <c r="KZV87" s="21"/>
      <c r="KZY87" s="21"/>
      <c r="LAB87" s="21"/>
      <c r="LAE87" s="21"/>
      <c r="LAH87" s="21"/>
      <c r="LAK87" s="21"/>
      <c r="LAN87" s="21"/>
      <c r="LAQ87" s="21"/>
      <c r="LAT87" s="21"/>
      <c r="LAW87" s="21"/>
      <c r="LAZ87" s="21"/>
      <c r="LBC87" s="21"/>
      <c r="LBF87" s="21"/>
      <c r="LBI87" s="21"/>
      <c r="LBL87" s="21"/>
      <c r="LBO87" s="21"/>
      <c r="LBR87" s="21"/>
      <c r="LBU87" s="21"/>
      <c r="LBX87" s="21"/>
      <c r="LCA87" s="21"/>
      <c r="LCD87" s="21"/>
      <c r="LCG87" s="21"/>
      <c r="LCJ87" s="21"/>
      <c r="LCM87" s="21"/>
      <c r="LCP87" s="21"/>
      <c r="LCS87" s="21"/>
      <c r="LCV87" s="21"/>
      <c r="LCY87" s="21"/>
      <c r="LDB87" s="21"/>
      <c r="LDE87" s="21"/>
      <c r="LDH87" s="21"/>
      <c r="LDK87" s="21"/>
      <c r="LDN87" s="21"/>
      <c r="LDQ87" s="21"/>
      <c r="LDT87" s="21"/>
      <c r="LDW87" s="21"/>
      <c r="LDZ87" s="21"/>
      <c r="LEC87" s="21"/>
      <c r="LEF87" s="21"/>
      <c r="LEI87" s="21"/>
      <c r="LEL87" s="21"/>
      <c r="LEO87" s="21"/>
      <c r="LER87" s="21"/>
      <c r="LEU87" s="21"/>
      <c r="LEX87" s="21"/>
      <c r="LFA87" s="21"/>
      <c r="LFD87" s="21"/>
      <c r="LFG87" s="21"/>
      <c r="LFJ87" s="21"/>
      <c r="LFM87" s="21"/>
      <c r="LFP87" s="21"/>
      <c r="LFS87" s="21"/>
      <c r="LFV87" s="21"/>
      <c r="LFY87" s="21"/>
      <c r="LGB87" s="21"/>
      <c r="LGE87" s="21"/>
      <c r="LGH87" s="21"/>
      <c r="LGK87" s="21"/>
      <c r="LGN87" s="21"/>
      <c r="LGQ87" s="21"/>
      <c r="LGT87" s="21"/>
      <c r="LGW87" s="21"/>
      <c r="LGZ87" s="21"/>
      <c r="LHC87" s="21"/>
      <c r="LHF87" s="21"/>
      <c r="LHI87" s="21"/>
      <c r="LHL87" s="21"/>
      <c r="LHO87" s="21"/>
      <c r="LHR87" s="21"/>
      <c r="LHU87" s="21"/>
      <c r="LHX87" s="21"/>
      <c r="LIA87" s="21"/>
      <c r="LID87" s="21"/>
      <c r="LIG87" s="21"/>
      <c r="LIJ87" s="21"/>
      <c r="LIM87" s="21"/>
      <c r="LIP87" s="21"/>
      <c r="LIS87" s="21"/>
      <c r="LIV87" s="21"/>
      <c r="LIY87" s="21"/>
      <c r="LJB87" s="21"/>
      <c r="LJE87" s="21"/>
      <c r="LJH87" s="21"/>
      <c r="LJK87" s="21"/>
      <c r="LJN87" s="21"/>
      <c r="LJQ87" s="21"/>
      <c r="LJT87" s="21"/>
      <c r="LJW87" s="21"/>
      <c r="LJZ87" s="21"/>
      <c r="LKC87" s="21"/>
      <c r="LKF87" s="21"/>
      <c r="LKI87" s="21"/>
      <c r="LKL87" s="21"/>
      <c r="LKO87" s="21"/>
      <c r="LKR87" s="21"/>
      <c r="LKU87" s="21"/>
      <c r="LKX87" s="21"/>
      <c r="LLA87" s="21"/>
      <c r="LLD87" s="21"/>
      <c r="LLG87" s="21"/>
      <c r="LLJ87" s="21"/>
      <c r="LLM87" s="21"/>
      <c r="LLP87" s="21"/>
      <c r="LLS87" s="21"/>
      <c r="LLV87" s="21"/>
      <c r="LLY87" s="21"/>
      <c r="LMB87" s="21"/>
      <c r="LME87" s="21"/>
      <c r="LMH87" s="21"/>
      <c r="LMK87" s="21"/>
      <c r="LMN87" s="21"/>
      <c r="LMQ87" s="21"/>
      <c r="LMT87" s="21"/>
      <c r="LMW87" s="21"/>
      <c r="LMZ87" s="21"/>
      <c r="LNC87" s="21"/>
      <c r="LNF87" s="21"/>
      <c r="LNI87" s="21"/>
      <c r="LNL87" s="21"/>
      <c r="LNO87" s="21"/>
      <c r="LNR87" s="21"/>
      <c r="LNU87" s="21"/>
      <c r="LNX87" s="21"/>
      <c r="LOA87" s="21"/>
      <c r="LOD87" s="21"/>
      <c r="LOG87" s="21"/>
      <c r="LOJ87" s="21"/>
      <c r="LOM87" s="21"/>
      <c r="LOP87" s="21"/>
      <c r="LOS87" s="21"/>
      <c r="LOV87" s="21"/>
      <c r="LOY87" s="21"/>
      <c r="LPB87" s="21"/>
      <c r="LPE87" s="21"/>
      <c r="LPH87" s="21"/>
      <c r="LPK87" s="21"/>
      <c r="LPN87" s="21"/>
      <c r="LPQ87" s="21"/>
      <c r="LPT87" s="21"/>
      <c r="LPW87" s="21"/>
      <c r="LPZ87" s="21"/>
      <c r="LQC87" s="21"/>
      <c r="LQF87" s="21"/>
      <c r="LQI87" s="21"/>
      <c r="LQL87" s="21"/>
      <c r="LQO87" s="21"/>
      <c r="LQR87" s="21"/>
      <c r="LQU87" s="21"/>
      <c r="LQX87" s="21"/>
      <c r="LRA87" s="21"/>
      <c r="LRD87" s="21"/>
      <c r="LRG87" s="21"/>
      <c r="LRJ87" s="21"/>
      <c r="LRM87" s="21"/>
      <c r="LRP87" s="21"/>
      <c r="LRS87" s="21"/>
      <c r="LRV87" s="21"/>
      <c r="LRY87" s="21"/>
      <c r="LSB87" s="21"/>
      <c r="LSE87" s="21"/>
      <c r="LSH87" s="21"/>
      <c r="LSK87" s="21"/>
      <c r="LSN87" s="21"/>
      <c r="LSQ87" s="21"/>
      <c r="LST87" s="21"/>
      <c r="LSW87" s="21"/>
      <c r="LSZ87" s="21"/>
      <c r="LTC87" s="21"/>
      <c r="LTF87" s="21"/>
      <c r="LTI87" s="21"/>
      <c r="LTL87" s="21"/>
      <c r="LTO87" s="21"/>
      <c r="LTR87" s="21"/>
      <c r="LTU87" s="21"/>
      <c r="LTX87" s="21"/>
      <c r="LUA87" s="21"/>
      <c r="LUD87" s="21"/>
      <c r="LUG87" s="21"/>
      <c r="LUJ87" s="21"/>
      <c r="LUM87" s="21"/>
      <c r="LUP87" s="21"/>
      <c r="LUS87" s="21"/>
      <c r="LUV87" s="21"/>
      <c r="LUY87" s="21"/>
      <c r="LVB87" s="21"/>
      <c r="LVE87" s="21"/>
      <c r="LVH87" s="21"/>
      <c r="LVK87" s="21"/>
      <c r="LVN87" s="21"/>
      <c r="LVQ87" s="21"/>
      <c r="LVT87" s="21"/>
      <c r="LVW87" s="21"/>
      <c r="LVZ87" s="21"/>
      <c r="LWC87" s="21"/>
      <c r="LWF87" s="21"/>
      <c r="LWI87" s="21"/>
      <c r="LWL87" s="21"/>
      <c r="LWO87" s="21"/>
      <c r="LWR87" s="21"/>
      <c r="LWU87" s="21"/>
      <c r="LWX87" s="21"/>
      <c r="LXA87" s="21"/>
      <c r="LXD87" s="21"/>
      <c r="LXG87" s="21"/>
      <c r="LXJ87" s="21"/>
      <c r="LXM87" s="21"/>
      <c r="LXP87" s="21"/>
      <c r="LXS87" s="21"/>
      <c r="LXV87" s="21"/>
      <c r="LXY87" s="21"/>
      <c r="LYB87" s="21"/>
      <c r="LYE87" s="21"/>
      <c r="LYH87" s="21"/>
      <c r="LYK87" s="21"/>
      <c r="LYN87" s="21"/>
      <c r="LYQ87" s="21"/>
      <c r="LYT87" s="21"/>
      <c r="LYW87" s="21"/>
      <c r="LYZ87" s="21"/>
      <c r="LZC87" s="21"/>
      <c r="LZF87" s="21"/>
      <c r="LZI87" s="21"/>
      <c r="LZL87" s="21"/>
      <c r="LZO87" s="21"/>
      <c r="LZR87" s="21"/>
      <c r="LZU87" s="21"/>
      <c r="LZX87" s="21"/>
      <c r="MAA87" s="21"/>
      <c r="MAD87" s="21"/>
      <c r="MAG87" s="21"/>
      <c r="MAJ87" s="21"/>
      <c r="MAM87" s="21"/>
      <c r="MAP87" s="21"/>
      <c r="MAS87" s="21"/>
      <c r="MAV87" s="21"/>
      <c r="MAY87" s="21"/>
      <c r="MBB87" s="21"/>
      <c r="MBE87" s="21"/>
      <c r="MBH87" s="21"/>
      <c r="MBK87" s="21"/>
      <c r="MBN87" s="21"/>
      <c r="MBQ87" s="21"/>
      <c r="MBT87" s="21"/>
      <c r="MBW87" s="21"/>
      <c r="MBZ87" s="21"/>
      <c r="MCC87" s="21"/>
      <c r="MCF87" s="21"/>
      <c r="MCI87" s="21"/>
      <c r="MCL87" s="21"/>
      <c r="MCO87" s="21"/>
      <c r="MCR87" s="21"/>
      <c r="MCU87" s="21"/>
      <c r="MCX87" s="21"/>
      <c r="MDA87" s="21"/>
      <c r="MDD87" s="21"/>
      <c r="MDG87" s="21"/>
      <c r="MDJ87" s="21"/>
      <c r="MDM87" s="21"/>
      <c r="MDP87" s="21"/>
      <c r="MDS87" s="21"/>
      <c r="MDV87" s="21"/>
      <c r="MDY87" s="21"/>
      <c r="MEB87" s="21"/>
      <c r="MEE87" s="21"/>
      <c r="MEH87" s="21"/>
      <c r="MEK87" s="21"/>
      <c r="MEN87" s="21"/>
      <c r="MEQ87" s="21"/>
      <c r="MET87" s="21"/>
      <c r="MEW87" s="21"/>
      <c r="MEZ87" s="21"/>
      <c r="MFC87" s="21"/>
      <c r="MFF87" s="21"/>
      <c r="MFI87" s="21"/>
      <c r="MFL87" s="21"/>
      <c r="MFO87" s="21"/>
      <c r="MFR87" s="21"/>
      <c r="MFU87" s="21"/>
      <c r="MFX87" s="21"/>
      <c r="MGA87" s="21"/>
      <c r="MGD87" s="21"/>
      <c r="MGG87" s="21"/>
      <c r="MGJ87" s="21"/>
      <c r="MGM87" s="21"/>
      <c r="MGP87" s="21"/>
      <c r="MGS87" s="21"/>
      <c r="MGV87" s="21"/>
      <c r="MGY87" s="21"/>
      <c r="MHB87" s="21"/>
      <c r="MHE87" s="21"/>
      <c r="MHH87" s="21"/>
      <c r="MHK87" s="21"/>
      <c r="MHN87" s="21"/>
      <c r="MHQ87" s="21"/>
      <c r="MHT87" s="21"/>
      <c r="MHW87" s="21"/>
      <c r="MHZ87" s="21"/>
      <c r="MIC87" s="21"/>
      <c r="MIF87" s="21"/>
      <c r="MII87" s="21"/>
      <c r="MIL87" s="21"/>
      <c r="MIO87" s="21"/>
      <c r="MIR87" s="21"/>
      <c r="MIU87" s="21"/>
      <c r="MIX87" s="21"/>
      <c r="MJA87" s="21"/>
      <c r="MJD87" s="21"/>
      <c r="MJG87" s="21"/>
      <c r="MJJ87" s="21"/>
      <c r="MJM87" s="21"/>
      <c r="MJP87" s="21"/>
      <c r="MJS87" s="21"/>
      <c r="MJV87" s="21"/>
      <c r="MJY87" s="21"/>
      <c r="MKB87" s="21"/>
      <c r="MKE87" s="21"/>
      <c r="MKH87" s="21"/>
      <c r="MKK87" s="21"/>
      <c r="MKN87" s="21"/>
      <c r="MKQ87" s="21"/>
      <c r="MKT87" s="21"/>
      <c r="MKW87" s="21"/>
      <c r="MKZ87" s="21"/>
      <c r="MLC87" s="21"/>
      <c r="MLF87" s="21"/>
      <c r="MLI87" s="21"/>
      <c r="MLL87" s="21"/>
      <c r="MLO87" s="21"/>
      <c r="MLR87" s="21"/>
      <c r="MLU87" s="21"/>
      <c r="MLX87" s="21"/>
      <c r="MMA87" s="21"/>
      <c r="MMD87" s="21"/>
      <c r="MMG87" s="21"/>
      <c r="MMJ87" s="21"/>
      <c r="MMM87" s="21"/>
      <c r="MMP87" s="21"/>
      <c r="MMS87" s="21"/>
      <c r="MMV87" s="21"/>
      <c r="MMY87" s="21"/>
      <c r="MNB87" s="21"/>
      <c r="MNE87" s="21"/>
      <c r="MNH87" s="21"/>
      <c r="MNK87" s="21"/>
      <c r="MNN87" s="21"/>
      <c r="MNQ87" s="21"/>
      <c r="MNT87" s="21"/>
      <c r="MNW87" s="21"/>
      <c r="MNZ87" s="21"/>
      <c r="MOC87" s="21"/>
      <c r="MOF87" s="21"/>
      <c r="MOI87" s="21"/>
      <c r="MOL87" s="21"/>
      <c r="MOO87" s="21"/>
      <c r="MOR87" s="21"/>
      <c r="MOU87" s="21"/>
      <c r="MOX87" s="21"/>
      <c r="MPA87" s="21"/>
      <c r="MPD87" s="21"/>
      <c r="MPG87" s="21"/>
      <c r="MPJ87" s="21"/>
      <c r="MPM87" s="21"/>
      <c r="MPP87" s="21"/>
      <c r="MPS87" s="21"/>
      <c r="MPV87" s="21"/>
      <c r="MPY87" s="21"/>
      <c r="MQB87" s="21"/>
      <c r="MQE87" s="21"/>
      <c r="MQH87" s="21"/>
      <c r="MQK87" s="21"/>
      <c r="MQN87" s="21"/>
      <c r="MQQ87" s="21"/>
      <c r="MQT87" s="21"/>
      <c r="MQW87" s="21"/>
      <c r="MQZ87" s="21"/>
      <c r="MRC87" s="21"/>
      <c r="MRF87" s="21"/>
      <c r="MRI87" s="21"/>
      <c r="MRL87" s="21"/>
      <c r="MRO87" s="21"/>
      <c r="MRR87" s="21"/>
      <c r="MRU87" s="21"/>
      <c r="MRX87" s="21"/>
      <c r="MSA87" s="21"/>
      <c r="MSD87" s="21"/>
      <c r="MSG87" s="21"/>
      <c r="MSJ87" s="21"/>
      <c r="MSM87" s="21"/>
      <c r="MSP87" s="21"/>
      <c r="MSS87" s="21"/>
      <c r="MSV87" s="21"/>
      <c r="MSY87" s="21"/>
      <c r="MTB87" s="21"/>
      <c r="MTE87" s="21"/>
      <c r="MTH87" s="21"/>
      <c r="MTK87" s="21"/>
      <c r="MTN87" s="21"/>
      <c r="MTQ87" s="21"/>
      <c r="MTT87" s="21"/>
      <c r="MTW87" s="21"/>
      <c r="MTZ87" s="21"/>
      <c r="MUC87" s="21"/>
      <c r="MUF87" s="21"/>
      <c r="MUI87" s="21"/>
      <c r="MUL87" s="21"/>
      <c r="MUO87" s="21"/>
      <c r="MUR87" s="21"/>
      <c r="MUU87" s="21"/>
      <c r="MUX87" s="21"/>
      <c r="MVA87" s="21"/>
      <c r="MVD87" s="21"/>
      <c r="MVG87" s="21"/>
      <c r="MVJ87" s="21"/>
      <c r="MVM87" s="21"/>
      <c r="MVP87" s="21"/>
      <c r="MVS87" s="21"/>
      <c r="MVV87" s="21"/>
      <c r="MVY87" s="21"/>
      <c r="MWB87" s="21"/>
      <c r="MWE87" s="21"/>
      <c r="MWH87" s="21"/>
      <c r="MWK87" s="21"/>
      <c r="MWN87" s="21"/>
      <c r="MWQ87" s="21"/>
      <c r="MWT87" s="21"/>
      <c r="MWW87" s="21"/>
      <c r="MWZ87" s="21"/>
      <c r="MXC87" s="21"/>
      <c r="MXF87" s="21"/>
      <c r="MXI87" s="21"/>
      <c r="MXL87" s="21"/>
      <c r="MXO87" s="21"/>
      <c r="MXR87" s="21"/>
      <c r="MXU87" s="21"/>
      <c r="MXX87" s="21"/>
      <c r="MYA87" s="21"/>
      <c r="MYD87" s="21"/>
      <c r="MYG87" s="21"/>
      <c r="MYJ87" s="21"/>
      <c r="MYM87" s="21"/>
      <c r="MYP87" s="21"/>
      <c r="MYS87" s="21"/>
      <c r="MYV87" s="21"/>
      <c r="MYY87" s="21"/>
      <c r="MZB87" s="21"/>
      <c r="MZE87" s="21"/>
      <c r="MZH87" s="21"/>
      <c r="MZK87" s="21"/>
      <c r="MZN87" s="21"/>
      <c r="MZQ87" s="21"/>
      <c r="MZT87" s="21"/>
      <c r="MZW87" s="21"/>
      <c r="MZZ87" s="21"/>
      <c r="NAC87" s="21"/>
      <c r="NAF87" s="21"/>
      <c r="NAI87" s="21"/>
      <c r="NAL87" s="21"/>
      <c r="NAO87" s="21"/>
      <c r="NAR87" s="21"/>
      <c r="NAU87" s="21"/>
      <c r="NAX87" s="21"/>
      <c r="NBA87" s="21"/>
      <c r="NBD87" s="21"/>
      <c r="NBG87" s="21"/>
      <c r="NBJ87" s="21"/>
      <c r="NBM87" s="21"/>
      <c r="NBP87" s="21"/>
      <c r="NBS87" s="21"/>
      <c r="NBV87" s="21"/>
      <c r="NBY87" s="21"/>
      <c r="NCB87" s="21"/>
      <c r="NCE87" s="21"/>
      <c r="NCH87" s="21"/>
      <c r="NCK87" s="21"/>
      <c r="NCN87" s="21"/>
      <c r="NCQ87" s="21"/>
      <c r="NCT87" s="21"/>
      <c r="NCW87" s="21"/>
      <c r="NCZ87" s="21"/>
      <c r="NDC87" s="21"/>
      <c r="NDF87" s="21"/>
      <c r="NDI87" s="21"/>
      <c r="NDL87" s="21"/>
      <c r="NDO87" s="21"/>
      <c r="NDR87" s="21"/>
      <c r="NDU87" s="21"/>
      <c r="NDX87" s="21"/>
      <c r="NEA87" s="21"/>
      <c r="NED87" s="21"/>
      <c r="NEG87" s="21"/>
      <c r="NEJ87" s="21"/>
      <c r="NEM87" s="21"/>
      <c r="NEP87" s="21"/>
      <c r="NES87" s="21"/>
      <c r="NEV87" s="21"/>
      <c r="NEY87" s="21"/>
      <c r="NFB87" s="21"/>
      <c r="NFE87" s="21"/>
      <c r="NFH87" s="21"/>
      <c r="NFK87" s="21"/>
      <c r="NFN87" s="21"/>
      <c r="NFQ87" s="21"/>
      <c r="NFT87" s="21"/>
      <c r="NFW87" s="21"/>
      <c r="NFZ87" s="21"/>
      <c r="NGC87" s="21"/>
      <c r="NGF87" s="21"/>
      <c r="NGI87" s="21"/>
      <c r="NGL87" s="21"/>
      <c r="NGO87" s="21"/>
      <c r="NGR87" s="21"/>
      <c r="NGU87" s="21"/>
      <c r="NGX87" s="21"/>
      <c r="NHA87" s="21"/>
      <c r="NHD87" s="21"/>
      <c r="NHG87" s="21"/>
      <c r="NHJ87" s="21"/>
      <c r="NHM87" s="21"/>
      <c r="NHP87" s="21"/>
      <c r="NHS87" s="21"/>
      <c r="NHV87" s="21"/>
      <c r="NHY87" s="21"/>
      <c r="NIB87" s="21"/>
      <c r="NIE87" s="21"/>
      <c r="NIH87" s="21"/>
      <c r="NIK87" s="21"/>
      <c r="NIN87" s="21"/>
      <c r="NIQ87" s="21"/>
      <c r="NIT87" s="21"/>
      <c r="NIW87" s="21"/>
      <c r="NIZ87" s="21"/>
      <c r="NJC87" s="21"/>
      <c r="NJF87" s="21"/>
      <c r="NJI87" s="21"/>
      <c r="NJL87" s="21"/>
      <c r="NJO87" s="21"/>
      <c r="NJR87" s="21"/>
      <c r="NJU87" s="21"/>
      <c r="NJX87" s="21"/>
      <c r="NKA87" s="21"/>
      <c r="NKD87" s="21"/>
      <c r="NKG87" s="21"/>
      <c r="NKJ87" s="21"/>
      <c r="NKM87" s="21"/>
      <c r="NKP87" s="21"/>
      <c r="NKS87" s="21"/>
      <c r="NKV87" s="21"/>
      <c r="NKY87" s="21"/>
      <c r="NLB87" s="21"/>
      <c r="NLE87" s="21"/>
      <c r="NLH87" s="21"/>
      <c r="NLK87" s="21"/>
      <c r="NLN87" s="21"/>
      <c r="NLQ87" s="21"/>
      <c r="NLT87" s="21"/>
      <c r="NLW87" s="21"/>
      <c r="NLZ87" s="21"/>
      <c r="NMC87" s="21"/>
      <c r="NMF87" s="21"/>
      <c r="NMI87" s="21"/>
      <c r="NML87" s="21"/>
      <c r="NMO87" s="21"/>
      <c r="NMR87" s="21"/>
      <c r="NMU87" s="21"/>
      <c r="NMX87" s="21"/>
      <c r="NNA87" s="21"/>
      <c r="NND87" s="21"/>
      <c r="NNG87" s="21"/>
      <c r="NNJ87" s="21"/>
      <c r="NNM87" s="21"/>
      <c r="NNP87" s="21"/>
      <c r="NNS87" s="21"/>
      <c r="NNV87" s="21"/>
      <c r="NNY87" s="21"/>
      <c r="NOB87" s="21"/>
      <c r="NOE87" s="21"/>
      <c r="NOH87" s="21"/>
      <c r="NOK87" s="21"/>
      <c r="NON87" s="21"/>
      <c r="NOQ87" s="21"/>
      <c r="NOT87" s="21"/>
      <c r="NOW87" s="21"/>
      <c r="NOZ87" s="21"/>
      <c r="NPC87" s="21"/>
      <c r="NPF87" s="21"/>
      <c r="NPI87" s="21"/>
      <c r="NPL87" s="21"/>
      <c r="NPO87" s="21"/>
      <c r="NPR87" s="21"/>
      <c r="NPU87" s="21"/>
      <c r="NPX87" s="21"/>
      <c r="NQA87" s="21"/>
      <c r="NQD87" s="21"/>
      <c r="NQG87" s="21"/>
      <c r="NQJ87" s="21"/>
      <c r="NQM87" s="21"/>
      <c r="NQP87" s="21"/>
      <c r="NQS87" s="21"/>
      <c r="NQV87" s="21"/>
      <c r="NQY87" s="21"/>
      <c r="NRB87" s="21"/>
      <c r="NRE87" s="21"/>
      <c r="NRH87" s="21"/>
      <c r="NRK87" s="21"/>
      <c r="NRN87" s="21"/>
      <c r="NRQ87" s="21"/>
      <c r="NRT87" s="21"/>
      <c r="NRW87" s="21"/>
      <c r="NRZ87" s="21"/>
      <c r="NSC87" s="21"/>
      <c r="NSF87" s="21"/>
      <c r="NSI87" s="21"/>
      <c r="NSL87" s="21"/>
      <c r="NSO87" s="21"/>
      <c r="NSR87" s="21"/>
      <c r="NSU87" s="21"/>
      <c r="NSX87" s="21"/>
      <c r="NTA87" s="21"/>
      <c r="NTD87" s="21"/>
      <c r="NTG87" s="21"/>
      <c r="NTJ87" s="21"/>
      <c r="NTM87" s="21"/>
      <c r="NTP87" s="21"/>
      <c r="NTS87" s="21"/>
      <c r="NTV87" s="21"/>
      <c r="NTY87" s="21"/>
      <c r="NUB87" s="21"/>
      <c r="NUE87" s="21"/>
      <c r="NUH87" s="21"/>
      <c r="NUK87" s="21"/>
      <c r="NUN87" s="21"/>
      <c r="NUQ87" s="21"/>
      <c r="NUT87" s="21"/>
      <c r="NUW87" s="21"/>
      <c r="NUZ87" s="21"/>
      <c r="NVC87" s="21"/>
      <c r="NVF87" s="21"/>
      <c r="NVI87" s="21"/>
      <c r="NVL87" s="21"/>
      <c r="NVO87" s="21"/>
      <c r="NVR87" s="21"/>
      <c r="NVU87" s="21"/>
      <c r="NVX87" s="21"/>
      <c r="NWA87" s="21"/>
      <c r="NWD87" s="21"/>
      <c r="NWG87" s="21"/>
      <c r="NWJ87" s="21"/>
      <c r="NWM87" s="21"/>
      <c r="NWP87" s="21"/>
      <c r="NWS87" s="21"/>
      <c r="NWV87" s="21"/>
      <c r="NWY87" s="21"/>
      <c r="NXB87" s="21"/>
      <c r="NXE87" s="21"/>
      <c r="NXH87" s="21"/>
      <c r="NXK87" s="21"/>
      <c r="NXN87" s="21"/>
      <c r="NXQ87" s="21"/>
      <c r="NXT87" s="21"/>
      <c r="NXW87" s="21"/>
      <c r="NXZ87" s="21"/>
      <c r="NYC87" s="21"/>
      <c r="NYF87" s="21"/>
      <c r="NYI87" s="21"/>
      <c r="NYL87" s="21"/>
      <c r="NYO87" s="21"/>
      <c r="NYR87" s="21"/>
      <c r="NYU87" s="21"/>
      <c r="NYX87" s="21"/>
      <c r="NZA87" s="21"/>
      <c r="NZD87" s="21"/>
      <c r="NZG87" s="21"/>
      <c r="NZJ87" s="21"/>
      <c r="NZM87" s="21"/>
      <c r="NZP87" s="21"/>
      <c r="NZS87" s="21"/>
      <c r="NZV87" s="21"/>
      <c r="NZY87" s="21"/>
      <c r="OAB87" s="21"/>
      <c r="OAE87" s="21"/>
      <c r="OAH87" s="21"/>
      <c r="OAK87" s="21"/>
      <c r="OAN87" s="21"/>
      <c r="OAQ87" s="21"/>
      <c r="OAT87" s="21"/>
      <c r="OAW87" s="21"/>
      <c r="OAZ87" s="21"/>
      <c r="OBC87" s="21"/>
      <c r="OBF87" s="21"/>
      <c r="OBI87" s="21"/>
      <c r="OBL87" s="21"/>
      <c r="OBO87" s="21"/>
      <c r="OBR87" s="21"/>
      <c r="OBU87" s="21"/>
      <c r="OBX87" s="21"/>
      <c r="OCA87" s="21"/>
      <c r="OCD87" s="21"/>
      <c r="OCG87" s="21"/>
      <c r="OCJ87" s="21"/>
      <c r="OCM87" s="21"/>
      <c r="OCP87" s="21"/>
      <c r="OCS87" s="21"/>
      <c r="OCV87" s="21"/>
      <c r="OCY87" s="21"/>
      <c r="ODB87" s="21"/>
      <c r="ODE87" s="21"/>
      <c r="ODH87" s="21"/>
      <c r="ODK87" s="21"/>
      <c r="ODN87" s="21"/>
      <c r="ODQ87" s="21"/>
      <c r="ODT87" s="21"/>
      <c r="ODW87" s="21"/>
      <c r="ODZ87" s="21"/>
      <c r="OEC87" s="21"/>
      <c r="OEF87" s="21"/>
      <c r="OEI87" s="21"/>
      <c r="OEL87" s="21"/>
      <c r="OEO87" s="21"/>
      <c r="OER87" s="21"/>
      <c r="OEU87" s="21"/>
      <c r="OEX87" s="21"/>
      <c r="OFA87" s="21"/>
      <c r="OFD87" s="21"/>
      <c r="OFG87" s="21"/>
      <c r="OFJ87" s="21"/>
      <c r="OFM87" s="21"/>
      <c r="OFP87" s="21"/>
      <c r="OFS87" s="21"/>
      <c r="OFV87" s="21"/>
      <c r="OFY87" s="21"/>
      <c r="OGB87" s="21"/>
      <c r="OGE87" s="21"/>
      <c r="OGH87" s="21"/>
      <c r="OGK87" s="21"/>
      <c r="OGN87" s="21"/>
      <c r="OGQ87" s="21"/>
      <c r="OGT87" s="21"/>
      <c r="OGW87" s="21"/>
      <c r="OGZ87" s="21"/>
      <c r="OHC87" s="21"/>
      <c r="OHF87" s="21"/>
      <c r="OHI87" s="21"/>
      <c r="OHL87" s="21"/>
      <c r="OHO87" s="21"/>
      <c r="OHR87" s="21"/>
      <c r="OHU87" s="21"/>
      <c r="OHX87" s="21"/>
      <c r="OIA87" s="21"/>
      <c r="OID87" s="21"/>
      <c r="OIG87" s="21"/>
      <c r="OIJ87" s="21"/>
      <c r="OIM87" s="21"/>
      <c r="OIP87" s="21"/>
      <c r="OIS87" s="21"/>
      <c r="OIV87" s="21"/>
      <c r="OIY87" s="21"/>
      <c r="OJB87" s="21"/>
      <c r="OJE87" s="21"/>
      <c r="OJH87" s="21"/>
      <c r="OJK87" s="21"/>
      <c r="OJN87" s="21"/>
      <c r="OJQ87" s="21"/>
      <c r="OJT87" s="21"/>
      <c r="OJW87" s="21"/>
      <c r="OJZ87" s="21"/>
      <c r="OKC87" s="21"/>
      <c r="OKF87" s="21"/>
      <c r="OKI87" s="21"/>
      <c r="OKL87" s="21"/>
      <c r="OKO87" s="21"/>
      <c r="OKR87" s="21"/>
      <c r="OKU87" s="21"/>
      <c r="OKX87" s="21"/>
      <c r="OLA87" s="21"/>
      <c r="OLD87" s="21"/>
      <c r="OLG87" s="21"/>
      <c r="OLJ87" s="21"/>
      <c r="OLM87" s="21"/>
      <c r="OLP87" s="21"/>
      <c r="OLS87" s="21"/>
      <c r="OLV87" s="21"/>
      <c r="OLY87" s="21"/>
      <c r="OMB87" s="21"/>
      <c r="OME87" s="21"/>
      <c r="OMH87" s="21"/>
      <c r="OMK87" s="21"/>
      <c r="OMN87" s="21"/>
      <c r="OMQ87" s="21"/>
      <c r="OMT87" s="21"/>
      <c r="OMW87" s="21"/>
      <c r="OMZ87" s="21"/>
      <c r="ONC87" s="21"/>
      <c r="ONF87" s="21"/>
      <c r="ONI87" s="21"/>
      <c r="ONL87" s="21"/>
      <c r="ONO87" s="21"/>
      <c r="ONR87" s="21"/>
      <c r="ONU87" s="21"/>
      <c r="ONX87" s="21"/>
      <c r="OOA87" s="21"/>
      <c r="OOD87" s="21"/>
      <c r="OOG87" s="21"/>
      <c r="OOJ87" s="21"/>
      <c r="OOM87" s="21"/>
      <c r="OOP87" s="21"/>
      <c r="OOS87" s="21"/>
      <c r="OOV87" s="21"/>
      <c r="OOY87" s="21"/>
      <c r="OPB87" s="21"/>
      <c r="OPE87" s="21"/>
      <c r="OPH87" s="21"/>
      <c r="OPK87" s="21"/>
      <c r="OPN87" s="21"/>
      <c r="OPQ87" s="21"/>
      <c r="OPT87" s="21"/>
      <c r="OPW87" s="21"/>
      <c r="OPZ87" s="21"/>
      <c r="OQC87" s="21"/>
      <c r="OQF87" s="21"/>
      <c r="OQI87" s="21"/>
      <c r="OQL87" s="21"/>
      <c r="OQO87" s="21"/>
      <c r="OQR87" s="21"/>
      <c r="OQU87" s="21"/>
      <c r="OQX87" s="21"/>
      <c r="ORA87" s="21"/>
      <c r="ORD87" s="21"/>
      <c r="ORG87" s="21"/>
      <c r="ORJ87" s="21"/>
      <c r="ORM87" s="21"/>
      <c r="ORP87" s="21"/>
      <c r="ORS87" s="21"/>
      <c r="ORV87" s="21"/>
      <c r="ORY87" s="21"/>
      <c r="OSB87" s="21"/>
      <c r="OSE87" s="21"/>
      <c r="OSH87" s="21"/>
      <c r="OSK87" s="21"/>
      <c r="OSN87" s="21"/>
      <c r="OSQ87" s="21"/>
      <c r="OST87" s="21"/>
      <c r="OSW87" s="21"/>
      <c r="OSZ87" s="21"/>
      <c r="OTC87" s="21"/>
      <c r="OTF87" s="21"/>
      <c r="OTI87" s="21"/>
      <c r="OTL87" s="21"/>
      <c r="OTO87" s="21"/>
      <c r="OTR87" s="21"/>
      <c r="OTU87" s="21"/>
      <c r="OTX87" s="21"/>
      <c r="OUA87" s="21"/>
      <c r="OUD87" s="21"/>
      <c r="OUG87" s="21"/>
      <c r="OUJ87" s="21"/>
      <c r="OUM87" s="21"/>
      <c r="OUP87" s="21"/>
      <c r="OUS87" s="21"/>
      <c r="OUV87" s="21"/>
      <c r="OUY87" s="21"/>
      <c r="OVB87" s="21"/>
      <c r="OVE87" s="21"/>
      <c r="OVH87" s="21"/>
      <c r="OVK87" s="21"/>
      <c r="OVN87" s="21"/>
      <c r="OVQ87" s="21"/>
      <c r="OVT87" s="21"/>
      <c r="OVW87" s="21"/>
      <c r="OVZ87" s="21"/>
      <c r="OWC87" s="21"/>
      <c r="OWF87" s="21"/>
      <c r="OWI87" s="21"/>
      <c r="OWL87" s="21"/>
      <c r="OWO87" s="21"/>
      <c r="OWR87" s="21"/>
      <c r="OWU87" s="21"/>
      <c r="OWX87" s="21"/>
      <c r="OXA87" s="21"/>
      <c r="OXD87" s="21"/>
      <c r="OXG87" s="21"/>
      <c r="OXJ87" s="21"/>
      <c r="OXM87" s="21"/>
      <c r="OXP87" s="21"/>
      <c r="OXS87" s="21"/>
      <c r="OXV87" s="21"/>
      <c r="OXY87" s="21"/>
      <c r="OYB87" s="21"/>
      <c r="OYE87" s="21"/>
      <c r="OYH87" s="21"/>
      <c r="OYK87" s="21"/>
      <c r="OYN87" s="21"/>
      <c r="OYQ87" s="21"/>
      <c r="OYT87" s="21"/>
      <c r="OYW87" s="21"/>
      <c r="OYZ87" s="21"/>
      <c r="OZC87" s="21"/>
      <c r="OZF87" s="21"/>
      <c r="OZI87" s="21"/>
      <c r="OZL87" s="21"/>
      <c r="OZO87" s="21"/>
      <c r="OZR87" s="21"/>
      <c r="OZU87" s="21"/>
      <c r="OZX87" s="21"/>
      <c r="PAA87" s="21"/>
      <c r="PAD87" s="21"/>
      <c r="PAG87" s="21"/>
      <c r="PAJ87" s="21"/>
      <c r="PAM87" s="21"/>
      <c r="PAP87" s="21"/>
      <c r="PAS87" s="21"/>
      <c r="PAV87" s="21"/>
      <c r="PAY87" s="21"/>
      <c r="PBB87" s="21"/>
      <c r="PBE87" s="21"/>
      <c r="PBH87" s="21"/>
      <c r="PBK87" s="21"/>
      <c r="PBN87" s="21"/>
      <c r="PBQ87" s="21"/>
      <c r="PBT87" s="21"/>
      <c r="PBW87" s="21"/>
      <c r="PBZ87" s="21"/>
      <c r="PCC87" s="21"/>
      <c r="PCF87" s="21"/>
      <c r="PCI87" s="21"/>
      <c r="PCL87" s="21"/>
      <c r="PCO87" s="21"/>
      <c r="PCR87" s="21"/>
      <c r="PCU87" s="21"/>
      <c r="PCX87" s="21"/>
      <c r="PDA87" s="21"/>
      <c r="PDD87" s="21"/>
      <c r="PDG87" s="21"/>
      <c r="PDJ87" s="21"/>
      <c r="PDM87" s="21"/>
      <c r="PDP87" s="21"/>
      <c r="PDS87" s="21"/>
      <c r="PDV87" s="21"/>
      <c r="PDY87" s="21"/>
      <c r="PEB87" s="21"/>
      <c r="PEE87" s="21"/>
      <c r="PEH87" s="21"/>
      <c r="PEK87" s="21"/>
      <c r="PEN87" s="21"/>
      <c r="PEQ87" s="21"/>
      <c r="PET87" s="21"/>
      <c r="PEW87" s="21"/>
      <c r="PEZ87" s="21"/>
      <c r="PFC87" s="21"/>
      <c r="PFF87" s="21"/>
      <c r="PFI87" s="21"/>
      <c r="PFL87" s="21"/>
      <c r="PFO87" s="21"/>
      <c r="PFR87" s="21"/>
      <c r="PFU87" s="21"/>
      <c r="PFX87" s="21"/>
      <c r="PGA87" s="21"/>
      <c r="PGD87" s="21"/>
      <c r="PGG87" s="21"/>
      <c r="PGJ87" s="21"/>
      <c r="PGM87" s="21"/>
      <c r="PGP87" s="21"/>
      <c r="PGS87" s="21"/>
      <c r="PGV87" s="21"/>
      <c r="PGY87" s="21"/>
      <c r="PHB87" s="21"/>
      <c r="PHE87" s="21"/>
      <c r="PHH87" s="21"/>
      <c r="PHK87" s="21"/>
      <c r="PHN87" s="21"/>
      <c r="PHQ87" s="21"/>
      <c r="PHT87" s="21"/>
      <c r="PHW87" s="21"/>
      <c r="PHZ87" s="21"/>
      <c r="PIC87" s="21"/>
      <c r="PIF87" s="21"/>
      <c r="PII87" s="21"/>
      <c r="PIL87" s="21"/>
      <c r="PIO87" s="21"/>
      <c r="PIR87" s="21"/>
      <c r="PIU87" s="21"/>
      <c r="PIX87" s="21"/>
      <c r="PJA87" s="21"/>
      <c r="PJD87" s="21"/>
      <c r="PJG87" s="21"/>
      <c r="PJJ87" s="21"/>
      <c r="PJM87" s="21"/>
      <c r="PJP87" s="21"/>
      <c r="PJS87" s="21"/>
      <c r="PJV87" s="21"/>
      <c r="PJY87" s="21"/>
      <c r="PKB87" s="21"/>
      <c r="PKE87" s="21"/>
      <c r="PKH87" s="21"/>
      <c r="PKK87" s="21"/>
      <c r="PKN87" s="21"/>
      <c r="PKQ87" s="21"/>
      <c r="PKT87" s="21"/>
      <c r="PKW87" s="21"/>
      <c r="PKZ87" s="21"/>
      <c r="PLC87" s="21"/>
      <c r="PLF87" s="21"/>
      <c r="PLI87" s="21"/>
      <c r="PLL87" s="21"/>
      <c r="PLO87" s="21"/>
      <c r="PLR87" s="21"/>
      <c r="PLU87" s="21"/>
      <c r="PLX87" s="21"/>
      <c r="PMA87" s="21"/>
      <c r="PMD87" s="21"/>
      <c r="PMG87" s="21"/>
      <c r="PMJ87" s="21"/>
      <c r="PMM87" s="21"/>
      <c r="PMP87" s="21"/>
      <c r="PMS87" s="21"/>
      <c r="PMV87" s="21"/>
      <c r="PMY87" s="21"/>
      <c r="PNB87" s="21"/>
      <c r="PNE87" s="21"/>
      <c r="PNH87" s="21"/>
      <c r="PNK87" s="21"/>
      <c r="PNN87" s="21"/>
      <c r="PNQ87" s="21"/>
      <c r="PNT87" s="21"/>
      <c r="PNW87" s="21"/>
      <c r="PNZ87" s="21"/>
      <c r="POC87" s="21"/>
      <c r="POF87" s="21"/>
      <c r="POI87" s="21"/>
      <c r="POL87" s="21"/>
      <c r="POO87" s="21"/>
      <c r="POR87" s="21"/>
      <c r="POU87" s="21"/>
      <c r="POX87" s="21"/>
      <c r="PPA87" s="21"/>
      <c r="PPD87" s="21"/>
      <c r="PPG87" s="21"/>
      <c r="PPJ87" s="21"/>
      <c r="PPM87" s="21"/>
      <c r="PPP87" s="21"/>
      <c r="PPS87" s="21"/>
      <c r="PPV87" s="21"/>
      <c r="PPY87" s="21"/>
      <c r="PQB87" s="21"/>
      <c r="PQE87" s="21"/>
      <c r="PQH87" s="21"/>
      <c r="PQK87" s="21"/>
      <c r="PQN87" s="21"/>
      <c r="PQQ87" s="21"/>
      <c r="PQT87" s="21"/>
      <c r="PQW87" s="21"/>
      <c r="PQZ87" s="21"/>
      <c r="PRC87" s="21"/>
      <c r="PRF87" s="21"/>
      <c r="PRI87" s="21"/>
      <c r="PRL87" s="21"/>
      <c r="PRO87" s="21"/>
      <c r="PRR87" s="21"/>
      <c r="PRU87" s="21"/>
      <c r="PRX87" s="21"/>
      <c r="PSA87" s="21"/>
      <c r="PSD87" s="21"/>
      <c r="PSG87" s="21"/>
      <c r="PSJ87" s="21"/>
      <c r="PSM87" s="21"/>
      <c r="PSP87" s="21"/>
      <c r="PSS87" s="21"/>
      <c r="PSV87" s="21"/>
      <c r="PSY87" s="21"/>
      <c r="PTB87" s="21"/>
      <c r="PTE87" s="21"/>
      <c r="PTH87" s="21"/>
      <c r="PTK87" s="21"/>
      <c r="PTN87" s="21"/>
      <c r="PTQ87" s="21"/>
      <c r="PTT87" s="21"/>
      <c r="PTW87" s="21"/>
      <c r="PTZ87" s="21"/>
      <c r="PUC87" s="21"/>
      <c r="PUF87" s="21"/>
      <c r="PUI87" s="21"/>
      <c r="PUL87" s="21"/>
      <c r="PUO87" s="21"/>
      <c r="PUR87" s="21"/>
      <c r="PUU87" s="21"/>
      <c r="PUX87" s="21"/>
      <c r="PVA87" s="21"/>
      <c r="PVD87" s="21"/>
      <c r="PVG87" s="21"/>
      <c r="PVJ87" s="21"/>
      <c r="PVM87" s="21"/>
      <c r="PVP87" s="21"/>
      <c r="PVS87" s="21"/>
      <c r="PVV87" s="21"/>
      <c r="PVY87" s="21"/>
      <c r="PWB87" s="21"/>
      <c r="PWE87" s="21"/>
      <c r="PWH87" s="21"/>
      <c r="PWK87" s="21"/>
      <c r="PWN87" s="21"/>
      <c r="PWQ87" s="21"/>
      <c r="PWT87" s="21"/>
      <c r="PWW87" s="21"/>
      <c r="PWZ87" s="21"/>
      <c r="PXC87" s="21"/>
      <c r="PXF87" s="21"/>
      <c r="PXI87" s="21"/>
      <c r="PXL87" s="21"/>
      <c r="PXO87" s="21"/>
      <c r="PXR87" s="21"/>
      <c r="PXU87" s="21"/>
      <c r="PXX87" s="21"/>
      <c r="PYA87" s="21"/>
      <c r="PYD87" s="21"/>
      <c r="PYG87" s="21"/>
      <c r="PYJ87" s="21"/>
      <c r="PYM87" s="21"/>
      <c r="PYP87" s="21"/>
      <c r="PYS87" s="21"/>
      <c r="PYV87" s="21"/>
      <c r="PYY87" s="21"/>
      <c r="PZB87" s="21"/>
      <c r="PZE87" s="21"/>
      <c r="PZH87" s="21"/>
      <c r="PZK87" s="21"/>
      <c r="PZN87" s="21"/>
      <c r="PZQ87" s="21"/>
      <c r="PZT87" s="21"/>
      <c r="PZW87" s="21"/>
      <c r="PZZ87" s="21"/>
      <c r="QAC87" s="21"/>
      <c r="QAF87" s="21"/>
      <c r="QAI87" s="21"/>
      <c r="QAL87" s="21"/>
      <c r="QAO87" s="21"/>
      <c r="QAR87" s="21"/>
      <c r="QAU87" s="21"/>
      <c r="QAX87" s="21"/>
      <c r="QBA87" s="21"/>
      <c r="QBD87" s="21"/>
      <c r="QBG87" s="21"/>
      <c r="QBJ87" s="21"/>
      <c r="QBM87" s="21"/>
      <c r="QBP87" s="21"/>
      <c r="QBS87" s="21"/>
      <c r="QBV87" s="21"/>
      <c r="QBY87" s="21"/>
      <c r="QCB87" s="21"/>
      <c r="QCE87" s="21"/>
      <c r="QCH87" s="21"/>
      <c r="QCK87" s="21"/>
      <c r="QCN87" s="21"/>
      <c r="QCQ87" s="21"/>
      <c r="QCT87" s="21"/>
      <c r="QCW87" s="21"/>
      <c r="QCZ87" s="21"/>
      <c r="QDC87" s="21"/>
      <c r="QDF87" s="21"/>
      <c r="QDI87" s="21"/>
      <c r="QDL87" s="21"/>
      <c r="QDO87" s="21"/>
      <c r="QDR87" s="21"/>
      <c r="QDU87" s="21"/>
      <c r="QDX87" s="21"/>
      <c r="QEA87" s="21"/>
      <c r="QED87" s="21"/>
      <c r="QEG87" s="21"/>
      <c r="QEJ87" s="21"/>
      <c r="QEM87" s="21"/>
      <c r="QEP87" s="21"/>
      <c r="QES87" s="21"/>
      <c r="QEV87" s="21"/>
      <c r="QEY87" s="21"/>
      <c r="QFB87" s="21"/>
      <c r="QFE87" s="21"/>
      <c r="QFH87" s="21"/>
      <c r="QFK87" s="21"/>
      <c r="QFN87" s="21"/>
      <c r="QFQ87" s="21"/>
      <c r="QFT87" s="21"/>
      <c r="QFW87" s="21"/>
      <c r="QFZ87" s="21"/>
      <c r="QGC87" s="21"/>
      <c r="QGF87" s="21"/>
      <c r="QGI87" s="21"/>
      <c r="QGL87" s="21"/>
      <c r="QGO87" s="21"/>
      <c r="QGR87" s="21"/>
      <c r="QGU87" s="21"/>
      <c r="QGX87" s="21"/>
      <c r="QHA87" s="21"/>
      <c r="QHD87" s="21"/>
      <c r="QHG87" s="21"/>
      <c r="QHJ87" s="21"/>
      <c r="QHM87" s="21"/>
      <c r="QHP87" s="21"/>
      <c r="QHS87" s="21"/>
      <c r="QHV87" s="21"/>
      <c r="QHY87" s="21"/>
      <c r="QIB87" s="21"/>
      <c r="QIE87" s="21"/>
      <c r="QIH87" s="21"/>
      <c r="QIK87" s="21"/>
      <c r="QIN87" s="21"/>
      <c r="QIQ87" s="21"/>
      <c r="QIT87" s="21"/>
      <c r="QIW87" s="21"/>
      <c r="QIZ87" s="21"/>
      <c r="QJC87" s="21"/>
      <c r="QJF87" s="21"/>
      <c r="QJI87" s="21"/>
      <c r="QJL87" s="21"/>
      <c r="QJO87" s="21"/>
      <c r="QJR87" s="21"/>
      <c r="QJU87" s="21"/>
      <c r="QJX87" s="21"/>
      <c r="QKA87" s="21"/>
      <c r="QKD87" s="21"/>
      <c r="QKG87" s="21"/>
      <c r="QKJ87" s="21"/>
      <c r="QKM87" s="21"/>
      <c r="QKP87" s="21"/>
      <c r="QKS87" s="21"/>
      <c r="QKV87" s="21"/>
      <c r="QKY87" s="21"/>
      <c r="QLB87" s="21"/>
      <c r="QLE87" s="21"/>
      <c r="QLH87" s="21"/>
      <c r="QLK87" s="21"/>
      <c r="QLN87" s="21"/>
      <c r="QLQ87" s="21"/>
      <c r="QLT87" s="21"/>
      <c r="QLW87" s="21"/>
      <c r="QLZ87" s="21"/>
      <c r="QMC87" s="21"/>
      <c r="QMF87" s="21"/>
      <c r="QMI87" s="21"/>
      <c r="QML87" s="21"/>
      <c r="QMO87" s="21"/>
      <c r="QMR87" s="21"/>
      <c r="QMU87" s="21"/>
      <c r="QMX87" s="21"/>
      <c r="QNA87" s="21"/>
      <c r="QND87" s="21"/>
      <c r="QNG87" s="21"/>
      <c r="QNJ87" s="21"/>
      <c r="QNM87" s="21"/>
      <c r="QNP87" s="21"/>
      <c r="QNS87" s="21"/>
      <c r="QNV87" s="21"/>
      <c r="QNY87" s="21"/>
      <c r="QOB87" s="21"/>
      <c r="QOE87" s="21"/>
      <c r="QOH87" s="21"/>
      <c r="QOK87" s="21"/>
      <c r="QON87" s="21"/>
      <c r="QOQ87" s="21"/>
      <c r="QOT87" s="21"/>
      <c r="QOW87" s="21"/>
      <c r="QOZ87" s="21"/>
      <c r="QPC87" s="21"/>
      <c r="QPF87" s="21"/>
      <c r="QPI87" s="21"/>
      <c r="QPL87" s="21"/>
      <c r="QPO87" s="21"/>
      <c r="QPR87" s="21"/>
      <c r="QPU87" s="21"/>
      <c r="QPX87" s="21"/>
      <c r="QQA87" s="21"/>
      <c r="QQD87" s="21"/>
      <c r="QQG87" s="21"/>
      <c r="QQJ87" s="21"/>
      <c r="QQM87" s="21"/>
      <c r="QQP87" s="21"/>
      <c r="QQS87" s="21"/>
      <c r="QQV87" s="21"/>
      <c r="QQY87" s="21"/>
      <c r="QRB87" s="21"/>
      <c r="QRE87" s="21"/>
      <c r="QRH87" s="21"/>
      <c r="QRK87" s="21"/>
      <c r="QRN87" s="21"/>
      <c r="QRQ87" s="21"/>
      <c r="QRT87" s="21"/>
      <c r="QRW87" s="21"/>
      <c r="QRZ87" s="21"/>
      <c r="QSC87" s="21"/>
      <c r="QSF87" s="21"/>
      <c r="QSI87" s="21"/>
      <c r="QSL87" s="21"/>
      <c r="QSO87" s="21"/>
      <c r="QSR87" s="21"/>
      <c r="QSU87" s="21"/>
      <c r="QSX87" s="21"/>
      <c r="QTA87" s="21"/>
      <c r="QTD87" s="21"/>
      <c r="QTG87" s="21"/>
      <c r="QTJ87" s="21"/>
      <c r="QTM87" s="21"/>
      <c r="QTP87" s="21"/>
      <c r="QTS87" s="21"/>
      <c r="QTV87" s="21"/>
      <c r="QTY87" s="21"/>
      <c r="QUB87" s="21"/>
      <c r="QUE87" s="21"/>
      <c r="QUH87" s="21"/>
      <c r="QUK87" s="21"/>
      <c r="QUN87" s="21"/>
      <c r="QUQ87" s="21"/>
      <c r="QUT87" s="21"/>
      <c r="QUW87" s="21"/>
      <c r="QUZ87" s="21"/>
      <c r="QVC87" s="21"/>
      <c r="QVF87" s="21"/>
      <c r="QVI87" s="21"/>
      <c r="QVL87" s="21"/>
      <c r="QVO87" s="21"/>
      <c r="QVR87" s="21"/>
      <c r="QVU87" s="21"/>
      <c r="QVX87" s="21"/>
      <c r="QWA87" s="21"/>
      <c r="QWD87" s="21"/>
      <c r="QWG87" s="21"/>
      <c r="QWJ87" s="21"/>
      <c r="QWM87" s="21"/>
      <c r="QWP87" s="21"/>
      <c r="QWS87" s="21"/>
      <c r="QWV87" s="21"/>
      <c r="QWY87" s="21"/>
      <c r="QXB87" s="21"/>
      <c r="QXE87" s="21"/>
      <c r="QXH87" s="21"/>
      <c r="QXK87" s="21"/>
      <c r="QXN87" s="21"/>
      <c r="QXQ87" s="21"/>
      <c r="QXT87" s="21"/>
      <c r="QXW87" s="21"/>
      <c r="QXZ87" s="21"/>
      <c r="QYC87" s="21"/>
      <c r="QYF87" s="21"/>
      <c r="QYI87" s="21"/>
      <c r="QYL87" s="21"/>
      <c r="QYO87" s="21"/>
      <c r="QYR87" s="21"/>
      <c r="QYU87" s="21"/>
      <c r="QYX87" s="21"/>
      <c r="QZA87" s="21"/>
      <c r="QZD87" s="21"/>
      <c r="QZG87" s="21"/>
      <c r="QZJ87" s="21"/>
      <c r="QZM87" s="21"/>
      <c r="QZP87" s="21"/>
      <c r="QZS87" s="21"/>
      <c r="QZV87" s="21"/>
      <c r="QZY87" s="21"/>
      <c r="RAB87" s="21"/>
      <c r="RAE87" s="21"/>
      <c r="RAH87" s="21"/>
      <c r="RAK87" s="21"/>
      <c r="RAN87" s="21"/>
      <c r="RAQ87" s="21"/>
      <c r="RAT87" s="21"/>
      <c r="RAW87" s="21"/>
      <c r="RAZ87" s="21"/>
      <c r="RBC87" s="21"/>
      <c r="RBF87" s="21"/>
      <c r="RBI87" s="21"/>
      <c r="RBL87" s="21"/>
      <c r="RBO87" s="21"/>
      <c r="RBR87" s="21"/>
      <c r="RBU87" s="21"/>
      <c r="RBX87" s="21"/>
      <c r="RCA87" s="21"/>
      <c r="RCD87" s="21"/>
      <c r="RCG87" s="21"/>
      <c r="RCJ87" s="21"/>
      <c r="RCM87" s="21"/>
      <c r="RCP87" s="21"/>
      <c r="RCS87" s="21"/>
      <c r="RCV87" s="21"/>
      <c r="RCY87" s="21"/>
      <c r="RDB87" s="21"/>
      <c r="RDE87" s="21"/>
      <c r="RDH87" s="21"/>
      <c r="RDK87" s="21"/>
      <c r="RDN87" s="21"/>
      <c r="RDQ87" s="21"/>
      <c r="RDT87" s="21"/>
      <c r="RDW87" s="21"/>
      <c r="RDZ87" s="21"/>
      <c r="REC87" s="21"/>
      <c r="REF87" s="21"/>
      <c r="REI87" s="21"/>
      <c r="REL87" s="21"/>
      <c r="REO87" s="21"/>
      <c r="RER87" s="21"/>
      <c r="REU87" s="21"/>
      <c r="REX87" s="21"/>
      <c r="RFA87" s="21"/>
      <c r="RFD87" s="21"/>
      <c r="RFG87" s="21"/>
      <c r="RFJ87" s="21"/>
      <c r="RFM87" s="21"/>
      <c r="RFP87" s="21"/>
      <c r="RFS87" s="21"/>
      <c r="RFV87" s="21"/>
      <c r="RFY87" s="21"/>
      <c r="RGB87" s="21"/>
      <c r="RGE87" s="21"/>
      <c r="RGH87" s="21"/>
      <c r="RGK87" s="21"/>
      <c r="RGN87" s="21"/>
      <c r="RGQ87" s="21"/>
      <c r="RGT87" s="21"/>
      <c r="RGW87" s="21"/>
      <c r="RGZ87" s="21"/>
      <c r="RHC87" s="21"/>
      <c r="RHF87" s="21"/>
      <c r="RHI87" s="21"/>
      <c r="RHL87" s="21"/>
      <c r="RHO87" s="21"/>
      <c r="RHR87" s="21"/>
      <c r="RHU87" s="21"/>
      <c r="RHX87" s="21"/>
      <c r="RIA87" s="21"/>
      <c r="RID87" s="21"/>
      <c r="RIG87" s="21"/>
      <c r="RIJ87" s="21"/>
      <c r="RIM87" s="21"/>
      <c r="RIP87" s="21"/>
      <c r="RIS87" s="21"/>
      <c r="RIV87" s="21"/>
      <c r="RIY87" s="21"/>
      <c r="RJB87" s="21"/>
      <c r="RJE87" s="21"/>
      <c r="RJH87" s="21"/>
      <c r="RJK87" s="21"/>
      <c r="RJN87" s="21"/>
      <c r="RJQ87" s="21"/>
      <c r="RJT87" s="21"/>
      <c r="RJW87" s="21"/>
      <c r="RJZ87" s="21"/>
      <c r="RKC87" s="21"/>
      <c r="RKF87" s="21"/>
      <c r="RKI87" s="21"/>
      <c r="RKL87" s="21"/>
      <c r="RKO87" s="21"/>
      <c r="RKR87" s="21"/>
      <c r="RKU87" s="21"/>
      <c r="RKX87" s="21"/>
      <c r="RLA87" s="21"/>
      <c r="RLD87" s="21"/>
      <c r="RLG87" s="21"/>
      <c r="RLJ87" s="21"/>
      <c r="RLM87" s="21"/>
      <c r="RLP87" s="21"/>
      <c r="RLS87" s="21"/>
      <c r="RLV87" s="21"/>
      <c r="RLY87" s="21"/>
      <c r="RMB87" s="21"/>
      <c r="RME87" s="21"/>
      <c r="RMH87" s="21"/>
      <c r="RMK87" s="21"/>
      <c r="RMN87" s="21"/>
      <c r="RMQ87" s="21"/>
      <c r="RMT87" s="21"/>
      <c r="RMW87" s="21"/>
      <c r="RMZ87" s="21"/>
      <c r="RNC87" s="21"/>
      <c r="RNF87" s="21"/>
      <c r="RNI87" s="21"/>
      <c r="RNL87" s="21"/>
      <c r="RNO87" s="21"/>
      <c r="RNR87" s="21"/>
      <c r="RNU87" s="21"/>
      <c r="RNX87" s="21"/>
      <c r="ROA87" s="21"/>
      <c r="ROD87" s="21"/>
      <c r="ROG87" s="21"/>
      <c r="ROJ87" s="21"/>
      <c r="ROM87" s="21"/>
      <c r="ROP87" s="21"/>
      <c r="ROS87" s="21"/>
      <c r="ROV87" s="21"/>
      <c r="ROY87" s="21"/>
      <c r="RPB87" s="21"/>
      <c r="RPE87" s="21"/>
      <c r="RPH87" s="21"/>
      <c r="RPK87" s="21"/>
      <c r="RPN87" s="21"/>
      <c r="RPQ87" s="21"/>
      <c r="RPT87" s="21"/>
      <c r="RPW87" s="21"/>
      <c r="RPZ87" s="21"/>
      <c r="RQC87" s="21"/>
      <c r="RQF87" s="21"/>
      <c r="RQI87" s="21"/>
      <c r="RQL87" s="21"/>
      <c r="RQO87" s="21"/>
      <c r="RQR87" s="21"/>
      <c r="RQU87" s="21"/>
      <c r="RQX87" s="21"/>
      <c r="RRA87" s="21"/>
      <c r="RRD87" s="21"/>
      <c r="RRG87" s="21"/>
      <c r="RRJ87" s="21"/>
      <c r="RRM87" s="21"/>
      <c r="RRP87" s="21"/>
      <c r="RRS87" s="21"/>
      <c r="RRV87" s="21"/>
      <c r="RRY87" s="21"/>
      <c r="RSB87" s="21"/>
      <c r="RSE87" s="21"/>
      <c r="RSH87" s="21"/>
      <c r="RSK87" s="21"/>
      <c r="RSN87" s="21"/>
      <c r="RSQ87" s="21"/>
      <c r="RST87" s="21"/>
      <c r="RSW87" s="21"/>
      <c r="RSZ87" s="21"/>
      <c r="RTC87" s="21"/>
      <c r="RTF87" s="21"/>
      <c r="RTI87" s="21"/>
      <c r="RTL87" s="21"/>
      <c r="RTO87" s="21"/>
      <c r="RTR87" s="21"/>
      <c r="RTU87" s="21"/>
      <c r="RTX87" s="21"/>
      <c r="RUA87" s="21"/>
      <c r="RUD87" s="21"/>
      <c r="RUG87" s="21"/>
      <c r="RUJ87" s="21"/>
      <c r="RUM87" s="21"/>
      <c r="RUP87" s="21"/>
      <c r="RUS87" s="21"/>
      <c r="RUV87" s="21"/>
      <c r="RUY87" s="21"/>
      <c r="RVB87" s="21"/>
      <c r="RVE87" s="21"/>
      <c r="RVH87" s="21"/>
      <c r="RVK87" s="21"/>
      <c r="RVN87" s="21"/>
      <c r="RVQ87" s="21"/>
      <c r="RVT87" s="21"/>
      <c r="RVW87" s="21"/>
      <c r="RVZ87" s="21"/>
      <c r="RWC87" s="21"/>
      <c r="RWF87" s="21"/>
      <c r="RWI87" s="21"/>
      <c r="RWL87" s="21"/>
      <c r="RWO87" s="21"/>
      <c r="RWR87" s="21"/>
      <c r="RWU87" s="21"/>
      <c r="RWX87" s="21"/>
      <c r="RXA87" s="21"/>
      <c r="RXD87" s="21"/>
      <c r="RXG87" s="21"/>
      <c r="RXJ87" s="21"/>
      <c r="RXM87" s="21"/>
      <c r="RXP87" s="21"/>
      <c r="RXS87" s="21"/>
      <c r="RXV87" s="21"/>
      <c r="RXY87" s="21"/>
      <c r="RYB87" s="21"/>
      <c r="RYE87" s="21"/>
      <c r="RYH87" s="21"/>
      <c r="RYK87" s="21"/>
      <c r="RYN87" s="21"/>
      <c r="RYQ87" s="21"/>
      <c r="RYT87" s="21"/>
      <c r="RYW87" s="21"/>
      <c r="RYZ87" s="21"/>
      <c r="RZC87" s="21"/>
      <c r="RZF87" s="21"/>
      <c r="RZI87" s="21"/>
      <c r="RZL87" s="21"/>
      <c r="RZO87" s="21"/>
      <c r="RZR87" s="21"/>
      <c r="RZU87" s="21"/>
      <c r="RZX87" s="21"/>
      <c r="SAA87" s="21"/>
      <c r="SAD87" s="21"/>
      <c r="SAG87" s="21"/>
      <c r="SAJ87" s="21"/>
      <c r="SAM87" s="21"/>
      <c r="SAP87" s="21"/>
      <c r="SAS87" s="21"/>
      <c r="SAV87" s="21"/>
      <c r="SAY87" s="21"/>
      <c r="SBB87" s="21"/>
      <c r="SBE87" s="21"/>
      <c r="SBH87" s="21"/>
      <c r="SBK87" s="21"/>
      <c r="SBN87" s="21"/>
      <c r="SBQ87" s="21"/>
      <c r="SBT87" s="21"/>
      <c r="SBW87" s="21"/>
      <c r="SBZ87" s="21"/>
      <c r="SCC87" s="21"/>
      <c r="SCF87" s="21"/>
      <c r="SCI87" s="21"/>
      <c r="SCL87" s="21"/>
      <c r="SCO87" s="21"/>
      <c r="SCR87" s="21"/>
      <c r="SCU87" s="21"/>
      <c r="SCX87" s="21"/>
      <c r="SDA87" s="21"/>
      <c r="SDD87" s="21"/>
      <c r="SDG87" s="21"/>
      <c r="SDJ87" s="21"/>
      <c r="SDM87" s="21"/>
      <c r="SDP87" s="21"/>
      <c r="SDS87" s="21"/>
      <c r="SDV87" s="21"/>
      <c r="SDY87" s="21"/>
      <c r="SEB87" s="21"/>
      <c r="SEE87" s="21"/>
      <c r="SEH87" s="21"/>
      <c r="SEK87" s="21"/>
      <c r="SEN87" s="21"/>
      <c r="SEQ87" s="21"/>
      <c r="SET87" s="21"/>
      <c r="SEW87" s="21"/>
      <c r="SEZ87" s="21"/>
      <c r="SFC87" s="21"/>
      <c r="SFF87" s="21"/>
      <c r="SFI87" s="21"/>
      <c r="SFL87" s="21"/>
      <c r="SFO87" s="21"/>
      <c r="SFR87" s="21"/>
      <c r="SFU87" s="21"/>
      <c r="SFX87" s="21"/>
      <c r="SGA87" s="21"/>
      <c r="SGD87" s="21"/>
      <c r="SGG87" s="21"/>
      <c r="SGJ87" s="21"/>
      <c r="SGM87" s="21"/>
      <c r="SGP87" s="21"/>
      <c r="SGS87" s="21"/>
      <c r="SGV87" s="21"/>
      <c r="SGY87" s="21"/>
      <c r="SHB87" s="21"/>
      <c r="SHE87" s="21"/>
      <c r="SHH87" s="21"/>
      <c r="SHK87" s="21"/>
      <c r="SHN87" s="21"/>
      <c r="SHQ87" s="21"/>
      <c r="SHT87" s="21"/>
      <c r="SHW87" s="21"/>
      <c r="SHZ87" s="21"/>
      <c r="SIC87" s="21"/>
      <c r="SIF87" s="21"/>
      <c r="SII87" s="21"/>
      <c r="SIL87" s="21"/>
      <c r="SIO87" s="21"/>
      <c r="SIR87" s="21"/>
      <c r="SIU87" s="21"/>
      <c r="SIX87" s="21"/>
      <c r="SJA87" s="21"/>
      <c r="SJD87" s="21"/>
      <c r="SJG87" s="21"/>
      <c r="SJJ87" s="21"/>
      <c r="SJM87" s="21"/>
      <c r="SJP87" s="21"/>
      <c r="SJS87" s="21"/>
      <c r="SJV87" s="21"/>
      <c r="SJY87" s="21"/>
      <c r="SKB87" s="21"/>
      <c r="SKE87" s="21"/>
      <c r="SKH87" s="21"/>
      <c r="SKK87" s="21"/>
      <c r="SKN87" s="21"/>
      <c r="SKQ87" s="21"/>
      <c r="SKT87" s="21"/>
      <c r="SKW87" s="21"/>
      <c r="SKZ87" s="21"/>
      <c r="SLC87" s="21"/>
      <c r="SLF87" s="21"/>
      <c r="SLI87" s="21"/>
      <c r="SLL87" s="21"/>
      <c r="SLO87" s="21"/>
      <c r="SLR87" s="21"/>
      <c r="SLU87" s="21"/>
      <c r="SLX87" s="21"/>
      <c r="SMA87" s="21"/>
      <c r="SMD87" s="21"/>
      <c r="SMG87" s="21"/>
      <c r="SMJ87" s="21"/>
      <c r="SMM87" s="21"/>
      <c r="SMP87" s="21"/>
      <c r="SMS87" s="21"/>
      <c r="SMV87" s="21"/>
      <c r="SMY87" s="21"/>
      <c r="SNB87" s="21"/>
      <c r="SNE87" s="21"/>
      <c r="SNH87" s="21"/>
      <c r="SNK87" s="21"/>
      <c r="SNN87" s="21"/>
      <c r="SNQ87" s="21"/>
      <c r="SNT87" s="21"/>
      <c r="SNW87" s="21"/>
      <c r="SNZ87" s="21"/>
      <c r="SOC87" s="21"/>
      <c r="SOF87" s="21"/>
      <c r="SOI87" s="21"/>
      <c r="SOL87" s="21"/>
      <c r="SOO87" s="21"/>
      <c r="SOR87" s="21"/>
      <c r="SOU87" s="21"/>
      <c r="SOX87" s="21"/>
      <c r="SPA87" s="21"/>
      <c r="SPD87" s="21"/>
      <c r="SPG87" s="21"/>
      <c r="SPJ87" s="21"/>
      <c r="SPM87" s="21"/>
      <c r="SPP87" s="21"/>
      <c r="SPS87" s="21"/>
      <c r="SPV87" s="21"/>
      <c r="SPY87" s="21"/>
      <c r="SQB87" s="21"/>
      <c r="SQE87" s="21"/>
      <c r="SQH87" s="21"/>
      <c r="SQK87" s="21"/>
      <c r="SQN87" s="21"/>
      <c r="SQQ87" s="21"/>
      <c r="SQT87" s="21"/>
      <c r="SQW87" s="21"/>
      <c r="SQZ87" s="21"/>
      <c r="SRC87" s="21"/>
      <c r="SRF87" s="21"/>
      <c r="SRI87" s="21"/>
      <c r="SRL87" s="21"/>
      <c r="SRO87" s="21"/>
      <c r="SRR87" s="21"/>
      <c r="SRU87" s="21"/>
      <c r="SRX87" s="21"/>
      <c r="SSA87" s="21"/>
      <c r="SSD87" s="21"/>
      <c r="SSG87" s="21"/>
      <c r="SSJ87" s="21"/>
      <c r="SSM87" s="21"/>
      <c r="SSP87" s="21"/>
      <c r="SSS87" s="21"/>
      <c r="SSV87" s="21"/>
      <c r="SSY87" s="21"/>
      <c r="STB87" s="21"/>
      <c r="STE87" s="21"/>
      <c r="STH87" s="21"/>
      <c r="STK87" s="21"/>
      <c r="STN87" s="21"/>
      <c r="STQ87" s="21"/>
      <c r="STT87" s="21"/>
      <c r="STW87" s="21"/>
      <c r="STZ87" s="21"/>
      <c r="SUC87" s="21"/>
      <c r="SUF87" s="21"/>
      <c r="SUI87" s="21"/>
      <c r="SUL87" s="21"/>
      <c r="SUO87" s="21"/>
      <c r="SUR87" s="21"/>
      <c r="SUU87" s="21"/>
      <c r="SUX87" s="21"/>
      <c r="SVA87" s="21"/>
      <c r="SVD87" s="21"/>
      <c r="SVG87" s="21"/>
      <c r="SVJ87" s="21"/>
      <c r="SVM87" s="21"/>
      <c r="SVP87" s="21"/>
      <c r="SVS87" s="21"/>
      <c r="SVV87" s="21"/>
      <c r="SVY87" s="21"/>
      <c r="SWB87" s="21"/>
      <c r="SWE87" s="21"/>
      <c r="SWH87" s="21"/>
      <c r="SWK87" s="21"/>
      <c r="SWN87" s="21"/>
      <c r="SWQ87" s="21"/>
      <c r="SWT87" s="21"/>
      <c r="SWW87" s="21"/>
      <c r="SWZ87" s="21"/>
      <c r="SXC87" s="21"/>
      <c r="SXF87" s="21"/>
      <c r="SXI87" s="21"/>
      <c r="SXL87" s="21"/>
      <c r="SXO87" s="21"/>
      <c r="SXR87" s="21"/>
      <c r="SXU87" s="21"/>
      <c r="SXX87" s="21"/>
      <c r="SYA87" s="21"/>
      <c r="SYD87" s="21"/>
      <c r="SYG87" s="21"/>
      <c r="SYJ87" s="21"/>
      <c r="SYM87" s="21"/>
      <c r="SYP87" s="21"/>
      <c r="SYS87" s="21"/>
      <c r="SYV87" s="21"/>
      <c r="SYY87" s="21"/>
      <c r="SZB87" s="21"/>
      <c r="SZE87" s="21"/>
      <c r="SZH87" s="21"/>
      <c r="SZK87" s="21"/>
      <c r="SZN87" s="21"/>
      <c r="SZQ87" s="21"/>
      <c r="SZT87" s="21"/>
      <c r="SZW87" s="21"/>
      <c r="SZZ87" s="21"/>
      <c r="TAC87" s="21"/>
      <c r="TAF87" s="21"/>
      <c r="TAI87" s="21"/>
      <c r="TAL87" s="21"/>
      <c r="TAO87" s="21"/>
      <c r="TAR87" s="21"/>
      <c r="TAU87" s="21"/>
      <c r="TAX87" s="21"/>
      <c r="TBA87" s="21"/>
      <c r="TBD87" s="21"/>
      <c r="TBG87" s="21"/>
      <c r="TBJ87" s="21"/>
      <c r="TBM87" s="21"/>
      <c r="TBP87" s="21"/>
      <c r="TBS87" s="21"/>
      <c r="TBV87" s="21"/>
      <c r="TBY87" s="21"/>
      <c r="TCB87" s="21"/>
      <c r="TCE87" s="21"/>
      <c r="TCH87" s="21"/>
      <c r="TCK87" s="21"/>
      <c r="TCN87" s="21"/>
      <c r="TCQ87" s="21"/>
      <c r="TCT87" s="21"/>
      <c r="TCW87" s="21"/>
      <c r="TCZ87" s="21"/>
      <c r="TDC87" s="21"/>
      <c r="TDF87" s="21"/>
      <c r="TDI87" s="21"/>
      <c r="TDL87" s="21"/>
      <c r="TDO87" s="21"/>
      <c r="TDR87" s="21"/>
      <c r="TDU87" s="21"/>
      <c r="TDX87" s="21"/>
      <c r="TEA87" s="21"/>
      <c r="TED87" s="21"/>
      <c r="TEG87" s="21"/>
      <c r="TEJ87" s="21"/>
      <c r="TEM87" s="21"/>
      <c r="TEP87" s="21"/>
      <c r="TES87" s="21"/>
      <c r="TEV87" s="21"/>
      <c r="TEY87" s="21"/>
      <c r="TFB87" s="21"/>
      <c r="TFE87" s="21"/>
      <c r="TFH87" s="21"/>
      <c r="TFK87" s="21"/>
      <c r="TFN87" s="21"/>
      <c r="TFQ87" s="21"/>
      <c r="TFT87" s="21"/>
      <c r="TFW87" s="21"/>
      <c r="TFZ87" s="21"/>
      <c r="TGC87" s="21"/>
      <c r="TGF87" s="21"/>
      <c r="TGI87" s="21"/>
      <c r="TGL87" s="21"/>
      <c r="TGO87" s="21"/>
      <c r="TGR87" s="21"/>
      <c r="TGU87" s="21"/>
      <c r="TGX87" s="21"/>
      <c r="THA87" s="21"/>
      <c r="THD87" s="21"/>
      <c r="THG87" s="21"/>
      <c r="THJ87" s="21"/>
      <c r="THM87" s="21"/>
      <c r="THP87" s="21"/>
      <c r="THS87" s="21"/>
      <c r="THV87" s="21"/>
      <c r="THY87" s="21"/>
      <c r="TIB87" s="21"/>
      <c r="TIE87" s="21"/>
      <c r="TIH87" s="21"/>
      <c r="TIK87" s="21"/>
      <c r="TIN87" s="21"/>
      <c r="TIQ87" s="21"/>
      <c r="TIT87" s="21"/>
      <c r="TIW87" s="21"/>
      <c r="TIZ87" s="21"/>
      <c r="TJC87" s="21"/>
      <c r="TJF87" s="21"/>
      <c r="TJI87" s="21"/>
      <c r="TJL87" s="21"/>
      <c r="TJO87" s="21"/>
      <c r="TJR87" s="21"/>
      <c r="TJU87" s="21"/>
      <c r="TJX87" s="21"/>
      <c r="TKA87" s="21"/>
      <c r="TKD87" s="21"/>
      <c r="TKG87" s="21"/>
      <c r="TKJ87" s="21"/>
      <c r="TKM87" s="21"/>
      <c r="TKP87" s="21"/>
      <c r="TKS87" s="21"/>
      <c r="TKV87" s="21"/>
      <c r="TKY87" s="21"/>
      <c r="TLB87" s="21"/>
      <c r="TLE87" s="21"/>
      <c r="TLH87" s="21"/>
      <c r="TLK87" s="21"/>
      <c r="TLN87" s="21"/>
      <c r="TLQ87" s="21"/>
      <c r="TLT87" s="21"/>
      <c r="TLW87" s="21"/>
      <c r="TLZ87" s="21"/>
      <c r="TMC87" s="21"/>
      <c r="TMF87" s="21"/>
      <c r="TMI87" s="21"/>
      <c r="TML87" s="21"/>
      <c r="TMO87" s="21"/>
      <c r="TMR87" s="21"/>
      <c r="TMU87" s="21"/>
      <c r="TMX87" s="21"/>
      <c r="TNA87" s="21"/>
      <c r="TND87" s="21"/>
      <c r="TNG87" s="21"/>
      <c r="TNJ87" s="21"/>
      <c r="TNM87" s="21"/>
      <c r="TNP87" s="21"/>
      <c r="TNS87" s="21"/>
      <c r="TNV87" s="21"/>
      <c r="TNY87" s="21"/>
      <c r="TOB87" s="21"/>
      <c r="TOE87" s="21"/>
      <c r="TOH87" s="21"/>
      <c r="TOK87" s="21"/>
      <c r="TON87" s="21"/>
      <c r="TOQ87" s="21"/>
      <c r="TOT87" s="21"/>
      <c r="TOW87" s="21"/>
      <c r="TOZ87" s="21"/>
      <c r="TPC87" s="21"/>
      <c r="TPF87" s="21"/>
      <c r="TPI87" s="21"/>
      <c r="TPL87" s="21"/>
      <c r="TPO87" s="21"/>
      <c r="TPR87" s="21"/>
      <c r="TPU87" s="21"/>
      <c r="TPX87" s="21"/>
      <c r="TQA87" s="21"/>
      <c r="TQD87" s="21"/>
      <c r="TQG87" s="21"/>
      <c r="TQJ87" s="21"/>
      <c r="TQM87" s="21"/>
      <c r="TQP87" s="21"/>
      <c r="TQS87" s="21"/>
      <c r="TQV87" s="21"/>
      <c r="TQY87" s="21"/>
      <c r="TRB87" s="21"/>
      <c r="TRE87" s="21"/>
      <c r="TRH87" s="21"/>
      <c r="TRK87" s="21"/>
      <c r="TRN87" s="21"/>
      <c r="TRQ87" s="21"/>
      <c r="TRT87" s="21"/>
      <c r="TRW87" s="21"/>
      <c r="TRZ87" s="21"/>
      <c r="TSC87" s="21"/>
      <c r="TSF87" s="21"/>
      <c r="TSI87" s="21"/>
      <c r="TSL87" s="21"/>
      <c r="TSO87" s="21"/>
      <c r="TSR87" s="21"/>
      <c r="TSU87" s="21"/>
      <c r="TSX87" s="21"/>
      <c r="TTA87" s="21"/>
      <c r="TTD87" s="21"/>
      <c r="TTG87" s="21"/>
      <c r="TTJ87" s="21"/>
      <c r="TTM87" s="21"/>
      <c r="TTP87" s="21"/>
      <c r="TTS87" s="21"/>
      <c r="TTV87" s="21"/>
      <c r="TTY87" s="21"/>
      <c r="TUB87" s="21"/>
      <c r="TUE87" s="21"/>
      <c r="TUH87" s="21"/>
      <c r="TUK87" s="21"/>
      <c r="TUN87" s="21"/>
      <c r="TUQ87" s="21"/>
      <c r="TUT87" s="21"/>
      <c r="TUW87" s="21"/>
      <c r="TUZ87" s="21"/>
      <c r="TVC87" s="21"/>
      <c r="TVF87" s="21"/>
      <c r="TVI87" s="21"/>
      <c r="TVL87" s="21"/>
      <c r="TVO87" s="21"/>
      <c r="TVR87" s="21"/>
      <c r="TVU87" s="21"/>
      <c r="TVX87" s="21"/>
      <c r="TWA87" s="21"/>
      <c r="TWD87" s="21"/>
      <c r="TWG87" s="21"/>
      <c r="TWJ87" s="21"/>
      <c r="TWM87" s="21"/>
      <c r="TWP87" s="21"/>
      <c r="TWS87" s="21"/>
      <c r="TWV87" s="21"/>
      <c r="TWY87" s="21"/>
      <c r="TXB87" s="21"/>
      <c r="TXE87" s="21"/>
      <c r="TXH87" s="21"/>
      <c r="TXK87" s="21"/>
      <c r="TXN87" s="21"/>
      <c r="TXQ87" s="21"/>
      <c r="TXT87" s="21"/>
      <c r="TXW87" s="21"/>
      <c r="TXZ87" s="21"/>
      <c r="TYC87" s="21"/>
      <c r="TYF87" s="21"/>
      <c r="TYI87" s="21"/>
      <c r="TYL87" s="21"/>
      <c r="TYO87" s="21"/>
      <c r="TYR87" s="21"/>
      <c r="TYU87" s="21"/>
      <c r="TYX87" s="21"/>
      <c r="TZA87" s="21"/>
      <c r="TZD87" s="21"/>
      <c r="TZG87" s="21"/>
      <c r="TZJ87" s="21"/>
      <c r="TZM87" s="21"/>
      <c r="TZP87" s="21"/>
      <c r="TZS87" s="21"/>
      <c r="TZV87" s="21"/>
      <c r="TZY87" s="21"/>
      <c r="UAB87" s="21"/>
      <c r="UAE87" s="21"/>
      <c r="UAH87" s="21"/>
      <c r="UAK87" s="21"/>
      <c r="UAN87" s="21"/>
      <c r="UAQ87" s="21"/>
      <c r="UAT87" s="21"/>
      <c r="UAW87" s="21"/>
      <c r="UAZ87" s="21"/>
      <c r="UBC87" s="21"/>
      <c r="UBF87" s="21"/>
      <c r="UBI87" s="21"/>
      <c r="UBL87" s="21"/>
      <c r="UBO87" s="21"/>
      <c r="UBR87" s="21"/>
      <c r="UBU87" s="21"/>
      <c r="UBX87" s="21"/>
      <c r="UCA87" s="21"/>
      <c r="UCD87" s="21"/>
      <c r="UCG87" s="21"/>
      <c r="UCJ87" s="21"/>
      <c r="UCM87" s="21"/>
      <c r="UCP87" s="21"/>
      <c r="UCS87" s="21"/>
      <c r="UCV87" s="21"/>
      <c r="UCY87" s="21"/>
      <c r="UDB87" s="21"/>
      <c r="UDE87" s="21"/>
      <c r="UDH87" s="21"/>
      <c r="UDK87" s="21"/>
      <c r="UDN87" s="21"/>
      <c r="UDQ87" s="21"/>
      <c r="UDT87" s="21"/>
      <c r="UDW87" s="21"/>
      <c r="UDZ87" s="21"/>
      <c r="UEC87" s="21"/>
      <c r="UEF87" s="21"/>
      <c r="UEI87" s="21"/>
      <c r="UEL87" s="21"/>
      <c r="UEO87" s="21"/>
      <c r="UER87" s="21"/>
      <c r="UEU87" s="21"/>
      <c r="UEX87" s="21"/>
      <c r="UFA87" s="21"/>
      <c r="UFD87" s="21"/>
      <c r="UFG87" s="21"/>
      <c r="UFJ87" s="21"/>
      <c r="UFM87" s="21"/>
      <c r="UFP87" s="21"/>
      <c r="UFS87" s="21"/>
      <c r="UFV87" s="21"/>
      <c r="UFY87" s="21"/>
      <c r="UGB87" s="21"/>
      <c r="UGE87" s="21"/>
      <c r="UGH87" s="21"/>
      <c r="UGK87" s="21"/>
      <c r="UGN87" s="21"/>
      <c r="UGQ87" s="21"/>
      <c r="UGT87" s="21"/>
      <c r="UGW87" s="21"/>
      <c r="UGZ87" s="21"/>
      <c r="UHC87" s="21"/>
      <c r="UHF87" s="21"/>
      <c r="UHI87" s="21"/>
      <c r="UHL87" s="21"/>
      <c r="UHO87" s="21"/>
      <c r="UHR87" s="21"/>
      <c r="UHU87" s="21"/>
      <c r="UHX87" s="21"/>
      <c r="UIA87" s="21"/>
      <c r="UID87" s="21"/>
      <c r="UIG87" s="21"/>
      <c r="UIJ87" s="21"/>
      <c r="UIM87" s="21"/>
      <c r="UIP87" s="21"/>
      <c r="UIS87" s="21"/>
      <c r="UIV87" s="21"/>
      <c r="UIY87" s="21"/>
      <c r="UJB87" s="21"/>
      <c r="UJE87" s="21"/>
      <c r="UJH87" s="21"/>
      <c r="UJK87" s="21"/>
      <c r="UJN87" s="21"/>
      <c r="UJQ87" s="21"/>
      <c r="UJT87" s="21"/>
      <c r="UJW87" s="21"/>
      <c r="UJZ87" s="21"/>
      <c r="UKC87" s="21"/>
      <c r="UKF87" s="21"/>
      <c r="UKI87" s="21"/>
      <c r="UKL87" s="21"/>
      <c r="UKO87" s="21"/>
      <c r="UKR87" s="21"/>
      <c r="UKU87" s="21"/>
      <c r="UKX87" s="21"/>
      <c r="ULA87" s="21"/>
      <c r="ULD87" s="21"/>
      <c r="ULG87" s="21"/>
      <c r="ULJ87" s="21"/>
      <c r="ULM87" s="21"/>
      <c r="ULP87" s="21"/>
      <c r="ULS87" s="21"/>
      <c r="ULV87" s="21"/>
      <c r="ULY87" s="21"/>
      <c r="UMB87" s="21"/>
      <c r="UME87" s="21"/>
      <c r="UMH87" s="21"/>
      <c r="UMK87" s="21"/>
      <c r="UMN87" s="21"/>
      <c r="UMQ87" s="21"/>
      <c r="UMT87" s="21"/>
      <c r="UMW87" s="21"/>
      <c r="UMZ87" s="21"/>
      <c r="UNC87" s="21"/>
      <c r="UNF87" s="21"/>
      <c r="UNI87" s="21"/>
      <c r="UNL87" s="21"/>
      <c r="UNO87" s="21"/>
      <c r="UNR87" s="21"/>
      <c r="UNU87" s="21"/>
      <c r="UNX87" s="21"/>
      <c r="UOA87" s="21"/>
      <c r="UOD87" s="21"/>
      <c r="UOG87" s="21"/>
      <c r="UOJ87" s="21"/>
      <c r="UOM87" s="21"/>
      <c r="UOP87" s="21"/>
      <c r="UOS87" s="21"/>
      <c r="UOV87" s="21"/>
      <c r="UOY87" s="21"/>
      <c r="UPB87" s="21"/>
      <c r="UPE87" s="21"/>
      <c r="UPH87" s="21"/>
      <c r="UPK87" s="21"/>
      <c r="UPN87" s="21"/>
      <c r="UPQ87" s="21"/>
      <c r="UPT87" s="21"/>
      <c r="UPW87" s="21"/>
      <c r="UPZ87" s="21"/>
      <c r="UQC87" s="21"/>
      <c r="UQF87" s="21"/>
      <c r="UQI87" s="21"/>
      <c r="UQL87" s="21"/>
      <c r="UQO87" s="21"/>
      <c r="UQR87" s="21"/>
      <c r="UQU87" s="21"/>
      <c r="UQX87" s="21"/>
      <c r="URA87" s="21"/>
      <c r="URD87" s="21"/>
      <c r="URG87" s="21"/>
      <c r="URJ87" s="21"/>
      <c r="URM87" s="21"/>
      <c r="URP87" s="21"/>
      <c r="URS87" s="21"/>
      <c r="URV87" s="21"/>
      <c r="URY87" s="21"/>
      <c r="USB87" s="21"/>
      <c r="USE87" s="21"/>
      <c r="USH87" s="21"/>
      <c r="USK87" s="21"/>
      <c r="USN87" s="21"/>
      <c r="USQ87" s="21"/>
      <c r="UST87" s="21"/>
      <c r="USW87" s="21"/>
      <c r="USZ87" s="21"/>
      <c r="UTC87" s="21"/>
      <c r="UTF87" s="21"/>
      <c r="UTI87" s="21"/>
      <c r="UTL87" s="21"/>
      <c r="UTO87" s="21"/>
      <c r="UTR87" s="21"/>
      <c r="UTU87" s="21"/>
      <c r="UTX87" s="21"/>
      <c r="UUA87" s="21"/>
      <c r="UUD87" s="21"/>
      <c r="UUG87" s="21"/>
      <c r="UUJ87" s="21"/>
      <c r="UUM87" s="21"/>
      <c r="UUP87" s="21"/>
      <c r="UUS87" s="21"/>
      <c r="UUV87" s="21"/>
      <c r="UUY87" s="21"/>
      <c r="UVB87" s="21"/>
      <c r="UVE87" s="21"/>
      <c r="UVH87" s="21"/>
      <c r="UVK87" s="21"/>
      <c r="UVN87" s="21"/>
      <c r="UVQ87" s="21"/>
      <c r="UVT87" s="21"/>
      <c r="UVW87" s="21"/>
      <c r="UVZ87" s="21"/>
      <c r="UWC87" s="21"/>
      <c r="UWF87" s="21"/>
      <c r="UWI87" s="21"/>
      <c r="UWL87" s="21"/>
      <c r="UWO87" s="21"/>
      <c r="UWR87" s="21"/>
      <c r="UWU87" s="21"/>
      <c r="UWX87" s="21"/>
      <c r="UXA87" s="21"/>
      <c r="UXD87" s="21"/>
      <c r="UXG87" s="21"/>
      <c r="UXJ87" s="21"/>
      <c r="UXM87" s="21"/>
      <c r="UXP87" s="21"/>
      <c r="UXS87" s="21"/>
      <c r="UXV87" s="21"/>
      <c r="UXY87" s="21"/>
      <c r="UYB87" s="21"/>
      <c r="UYE87" s="21"/>
      <c r="UYH87" s="21"/>
      <c r="UYK87" s="21"/>
      <c r="UYN87" s="21"/>
      <c r="UYQ87" s="21"/>
      <c r="UYT87" s="21"/>
      <c r="UYW87" s="21"/>
      <c r="UYZ87" s="21"/>
      <c r="UZC87" s="21"/>
      <c r="UZF87" s="21"/>
      <c r="UZI87" s="21"/>
      <c r="UZL87" s="21"/>
      <c r="UZO87" s="21"/>
      <c r="UZR87" s="21"/>
      <c r="UZU87" s="21"/>
      <c r="UZX87" s="21"/>
      <c r="VAA87" s="21"/>
      <c r="VAD87" s="21"/>
      <c r="VAG87" s="21"/>
      <c r="VAJ87" s="21"/>
      <c r="VAM87" s="21"/>
      <c r="VAP87" s="21"/>
      <c r="VAS87" s="21"/>
      <c r="VAV87" s="21"/>
      <c r="VAY87" s="21"/>
      <c r="VBB87" s="21"/>
      <c r="VBE87" s="21"/>
      <c r="VBH87" s="21"/>
      <c r="VBK87" s="21"/>
      <c r="VBN87" s="21"/>
      <c r="VBQ87" s="21"/>
      <c r="VBT87" s="21"/>
      <c r="VBW87" s="21"/>
      <c r="VBZ87" s="21"/>
      <c r="VCC87" s="21"/>
      <c r="VCF87" s="21"/>
      <c r="VCI87" s="21"/>
      <c r="VCL87" s="21"/>
      <c r="VCO87" s="21"/>
      <c r="VCR87" s="21"/>
      <c r="VCU87" s="21"/>
      <c r="VCX87" s="21"/>
      <c r="VDA87" s="21"/>
      <c r="VDD87" s="21"/>
      <c r="VDG87" s="21"/>
      <c r="VDJ87" s="21"/>
      <c r="VDM87" s="21"/>
      <c r="VDP87" s="21"/>
      <c r="VDS87" s="21"/>
      <c r="VDV87" s="21"/>
      <c r="VDY87" s="21"/>
      <c r="VEB87" s="21"/>
      <c r="VEE87" s="21"/>
      <c r="VEH87" s="21"/>
      <c r="VEK87" s="21"/>
      <c r="VEN87" s="21"/>
      <c r="VEQ87" s="21"/>
      <c r="VET87" s="21"/>
      <c r="VEW87" s="21"/>
      <c r="VEZ87" s="21"/>
      <c r="VFC87" s="21"/>
      <c r="VFF87" s="21"/>
      <c r="VFI87" s="21"/>
      <c r="VFL87" s="21"/>
      <c r="VFO87" s="21"/>
      <c r="VFR87" s="21"/>
      <c r="VFU87" s="21"/>
      <c r="VFX87" s="21"/>
      <c r="VGA87" s="21"/>
      <c r="VGD87" s="21"/>
      <c r="VGG87" s="21"/>
      <c r="VGJ87" s="21"/>
      <c r="VGM87" s="21"/>
      <c r="VGP87" s="21"/>
      <c r="VGS87" s="21"/>
      <c r="VGV87" s="21"/>
      <c r="VGY87" s="21"/>
      <c r="VHB87" s="21"/>
      <c r="VHE87" s="21"/>
      <c r="VHH87" s="21"/>
      <c r="VHK87" s="21"/>
      <c r="VHN87" s="21"/>
      <c r="VHQ87" s="21"/>
      <c r="VHT87" s="21"/>
      <c r="VHW87" s="21"/>
      <c r="VHZ87" s="21"/>
      <c r="VIC87" s="21"/>
      <c r="VIF87" s="21"/>
      <c r="VII87" s="21"/>
      <c r="VIL87" s="21"/>
      <c r="VIO87" s="21"/>
      <c r="VIR87" s="21"/>
      <c r="VIU87" s="21"/>
      <c r="VIX87" s="21"/>
      <c r="VJA87" s="21"/>
      <c r="VJD87" s="21"/>
      <c r="VJG87" s="21"/>
      <c r="VJJ87" s="21"/>
      <c r="VJM87" s="21"/>
      <c r="VJP87" s="21"/>
      <c r="VJS87" s="21"/>
      <c r="VJV87" s="21"/>
      <c r="VJY87" s="21"/>
      <c r="VKB87" s="21"/>
      <c r="VKE87" s="21"/>
      <c r="VKH87" s="21"/>
      <c r="VKK87" s="21"/>
      <c r="VKN87" s="21"/>
      <c r="VKQ87" s="21"/>
      <c r="VKT87" s="21"/>
      <c r="VKW87" s="21"/>
      <c r="VKZ87" s="21"/>
      <c r="VLC87" s="21"/>
      <c r="VLF87" s="21"/>
      <c r="VLI87" s="21"/>
      <c r="VLL87" s="21"/>
      <c r="VLO87" s="21"/>
      <c r="VLR87" s="21"/>
      <c r="VLU87" s="21"/>
      <c r="VLX87" s="21"/>
      <c r="VMA87" s="21"/>
      <c r="VMD87" s="21"/>
      <c r="VMG87" s="21"/>
      <c r="VMJ87" s="21"/>
      <c r="VMM87" s="21"/>
      <c r="VMP87" s="21"/>
      <c r="VMS87" s="21"/>
      <c r="VMV87" s="21"/>
      <c r="VMY87" s="21"/>
      <c r="VNB87" s="21"/>
      <c r="VNE87" s="21"/>
      <c r="VNH87" s="21"/>
      <c r="VNK87" s="21"/>
      <c r="VNN87" s="21"/>
      <c r="VNQ87" s="21"/>
      <c r="VNT87" s="21"/>
      <c r="VNW87" s="21"/>
      <c r="VNZ87" s="21"/>
      <c r="VOC87" s="21"/>
      <c r="VOF87" s="21"/>
      <c r="VOI87" s="21"/>
      <c r="VOL87" s="21"/>
      <c r="VOO87" s="21"/>
      <c r="VOR87" s="21"/>
      <c r="VOU87" s="21"/>
      <c r="VOX87" s="21"/>
      <c r="VPA87" s="21"/>
      <c r="VPD87" s="21"/>
      <c r="VPG87" s="21"/>
      <c r="VPJ87" s="21"/>
      <c r="VPM87" s="21"/>
      <c r="VPP87" s="21"/>
      <c r="VPS87" s="21"/>
      <c r="VPV87" s="21"/>
      <c r="VPY87" s="21"/>
      <c r="VQB87" s="21"/>
      <c r="VQE87" s="21"/>
      <c r="VQH87" s="21"/>
      <c r="VQK87" s="21"/>
      <c r="VQN87" s="21"/>
      <c r="VQQ87" s="21"/>
      <c r="VQT87" s="21"/>
      <c r="VQW87" s="21"/>
      <c r="VQZ87" s="21"/>
      <c r="VRC87" s="21"/>
      <c r="VRF87" s="21"/>
      <c r="VRI87" s="21"/>
      <c r="VRL87" s="21"/>
      <c r="VRO87" s="21"/>
      <c r="VRR87" s="21"/>
      <c r="VRU87" s="21"/>
      <c r="VRX87" s="21"/>
      <c r="VSA87" s="21"/>
      <c r="VSD87" s="21"/>
      <c r="VSG87" s="21"/>
      <c r="VSJ87" s="21"/>
      <c r="VSM87" s="21"/>
      <c r="VSP87" s="21"/>
      <c r="VSS87" s="21"/>
      <c r="VSV87" s="21"/>
      <c r="VSY87" s="21"/>
      <c r="VTB87" s="21"/>
      <c r="VTE87" s="21"/>
      <c r="VTH87" s="21"/>
      <c r="VTK87" s="21"/>
      <c r="VTN87" s="21"/>
      <c r="VTQ87" s="21"/>
      <c r="VTT87" s="21"/>
      <c r="VTW87" s="21"/>
      <c r="VTZ87" s="21"/>
      <c r="VUC87" s="21"/>
      <c r="VUF87" s="21"/>
      <c r="VUI87" s="21"/>
      <c r="VUL87" s="21"/>
      <c r="VUO87" s="21"/>
      <c r="VUR87" s="21"/>
      <c r="VUU87" s="21"/>
      <c r="VUX87" s="21"/>
      <c r="VVA87" s="21"/>
      <c r="VVD87" s="21"/>
      <c r="VVG87" s="21"/>
      <c r="VVJ87" s="21"/>
      <c r="VVM87" s="21"/>
      <c r="VVP87" s="21"/>
      <c r="VVS87" s="21"/>
      <c r="VVV87" s="21"/>
      <c r="VVY87" s="21"/>
      <c r="VWB87" s="21"/>
      <c r="VWE87" s="21"/>
      <c r="VWH87" s="21"/>
      <c r="VWK87" s="21"/>
      <c r="VWN87" s="21"/>
      <c r="VWQ87" s="21"/>
      <c r="VWT87" s="21"/>
      <c r="VWW87" s="21"/>
      <c r="VWZ87" s="21"/>
      <c r="VXC87" s="21"/>
      <c r="VXF87" s="21"/>
      <c r="VXI87" s="21"/>
      <c r="VXL87" s="21"/>
      <c r="VXO87" s="21"/>
      <c r="VXR87" s="21"/>
      <c r="VXU87" s="21"/>
      <c r="VXX87" s="21"/>
      <c r="VYA87" s="21"/>
      <c r="VYD87" s="21"/>
      <c r="VYG87" s="21"/>
      <c r="VYJ87" s="21"/>
      <c r="VYM87" s="21"/>
      <c r="VYP87" s="21"/>
      <c r="VYS87" s="21"/>
      <c r="VYV87" s="21"/>
      <c r="VYY87" s="21"/>
      <c r="VZB87" s="21"/>
      <c r="VZE87" s="21"/>
      <c r="VZH87" s="21"/>
      <c r="VZK87" s="21"/>
      <c r="VZN87" s="21"/>
      <c r="VZQ87" s="21"/>
      <c r="VZT87" s="21"/>
      <c r="VZW87" s="21"/>
      <c r="VZZ87" s="21"/>
      <c r="WAC87" s="21"/>
      <c r="WAF87" s="21"/>
      <c r="WAI87" s="21"/>
      <c r="WAL87" s="21"/>
      <c r="WAO87" s="21"/>
      <c r="WAR87" s="21"/>
      <c r="WAU87" s="21"/>
      <c r="WAX87" s="21"/>
      <c r="WBA87" s="21"/>
      <c r="WBD87" s="21"/>
      <c r="WBG87" s="21"/>
      <c r="WBJ87" s="21"/>
      <c r="WBM87" s="21"/>
      <c r="WBP87" s="21"/>
      <c r="WBS87" s="21"/>
      <c r="WBV87" s="21"/>
      <c r="WBY87" s="21"/>
      <c r="WCB87" s="21"/>
      <c r="WCE87" s="21"/>
      <c r="WCH87" s="21"/>
      <c r="WCK87" s="21"/>
      <c r="WCN87" s="21"/>
      <c r="WCQ87" s="21"/>
      <c r="WCT87" s="21"/>
      <c r="WCW87" s="21"/>
      <c r="WCZ87" s="21"/>
      <c r="WDC87" s="21"/>
      <c r="WDF87" s="21"/>
      <c r="WDI87" s="21"/>
      <c r="WDL87" s="21"/>
      <c r="WDO87" s="21"/>
      <c r="WDR87" s="21"/>
      <c r="WDU87" s="21"/>
      <c r="WDX87" s="21"/>
      <c r="WEA87" s="21"/>
      <c r="WED87" s="21"/>
      <c r="WEG87" s="21"/>
      <c r="WEJ87" s="21"/>
      <c r="WEM87" s="21"/>
      <c r="WEP87" s="21"/>
      <c r="WES87" s="21"/>
      <c r="WEV87" s="21"/>
      <c r="WEY87" s="21"/>
      <c r="WFB87" s="21"/>
      <c r="WFE87" s="21"/>
      <c r="WFH87" s="21"/>
      <c r="WFK87" s="21"/>
      <c r="WFN87" s="21"/>
      <c r="WFQ87" s="21"/>
      <c r="WFT87" s="21"/>
      <c r="WFW87" s="21"/>
      <c r="WFZ87" s="21"/>
      <c r="WGC87" s="21"/>
      <c r="WGF87" s="21"/>
      <c r="WGI87" s="21"/>
      <c r="WGL87" s="21"/>
      <c r="WGO87" s="21"/>
      <c r="WGR87" s="21"/>
      <c r="WGU87" s="21"/>
      <c r="WGX87" s="21"/>
      <c r="WHA87" s="21"/>
      <c r="WHD87" s="21"/>
      <c r="WHG87" s="21"/>
      <c r="WHJ87" s="21"/>
      <c r="WHM87" s="21"/>
      <c r="WHP87" s="21"/>
      <c r="WHS87" s="21"/>
      <c r="WHV87" s="21"/>
      <c r="WHY87" s="21"/>
      <c r="WIB87" s="21"/>
      <c r="WIE87" s="21"/>
      <c r="WIH87" s="21"/>
      <c r="WIK87" s="21"/>
      <c r="WIN87" s="21"/>
      <c r="WIQ87" s="21"/>
      <c r="WIT87" s="21"/>
      <c r="WIW87" s="21"/>
      <c r="WIZ87" s="21"/>
      <c r="WJC87" s="21"/>
      <c r="WJF87" s="21"/>
      <c r="WJI87" s="21"/>
      <c r="WJL87" s="21"/>
      <c r="WJO87" s="21"/>
      <c r="WJR87" s="21"/>
      <c r="WJU87" s="21"/>
      <c r="WJX87" s="21"/>
      <c r="WKA87" s="21"/>
      <c r="WKD87" s="21"/>
      <c r="WKG87" s="21"/>
      <c r="WKJ87" s="21"/>
      <c r="WKM87" s="21"/>
      <c r="WKP87" s="21"/>
      <c r="WKS87" s="21"/>
      <c r="WKV87" s="21"/>
      <c r="WKY87" s="21"/>
      <c r="WLB87" s="21"/>
      <c r="WLE87" s="21"/>
      <c r="WLH87" s="21"/>
      <c r="WLK87" s="21"/>
      <c r="WLN87" s="21"/>
      <c r="WLQ87" s="21"/>
      <c r="WLT87" s="21"/>
      <c r="WLW87" s="21"/>
      <c r="WLZ87" s="21"/>
      <c r="WMC87" s="21"/>
      <c r="WMF87" s="21"/>
      <c r="WMI87" s="21"/>
      <c r="WML87" s="21"/>
      <c r="WMO87" s="21"/>
      <c r="WMR87" s="21"/>
      <c r="WMU87" s="21"/>
      <c r="WMX87" s="21"/>
      <c r="WNA87" s="21"/>
      <c r="WND87" s="21"/>
      <c r="WNG87" s="21"/>
      <c r="WNJ87" s="21"/>
      <c r="WNM87" s="21"/>
      <c r="WNP87" s="21"/>
      <c r="WNS87" s="21"/>
      <c r="WNV87" s="21"/>
      <c r="WNY87" s="21"/>
      <c r="WOB87" s="21"/>
      <c r="WOE87" s="21"/>
      <c r="WOH87" s="21"/>
      <c r="WOK87" s="21"/>
      <c r="WON87" s="21"/>
      <c r="WOQ87" s="21"/>
      <c r="WOT87" s="21"/>
      <c r="WOW87" s="21"/>
      <c r="WOZ87" s="21"/>
      <c r="WPC87" s="21"/>
      <c r="WPF87" s="21"/>
      <c r="WPI87" s="21"/>
      <c r="WPL87" s="21"/>
      <c r="WPO87" s="21"/>
      <c r="WPR87" s="21"/>
      <c r="WPU87" s="21"/>
      <c r="WPX87" s="21"/>
      <c r="WQA87" s="21"/>
      <c r="WQD87" s="21"/>
      <c r="WQG87" s="21"/>
      <c r="WQJ87" s="21"/>
      <c r="WQM87" s="21"/>
      <c r="WQP87" s="21"/>
      <c r="WQS87" s="21"/>
      <c r="WQV87" s="21"/>
      <c r="WQY87" s="21"/>
      <c r="WRB87" s="21"/>
      <c r="WRE87" s="21"/>
      <c r="WRH87" s="21"/>
      <c r="WRK87" s="21"/>
      <c r="WRN87" s="21"/>
      <c r="WRQ87" s="21"/>
      <c r="WRT87" s="21"/>
      <c r="WRW87" s="21"/>
      <c r="WRZ87" s="21"/>
      <c r="WSC87" s="21"/>
      <c r="WSF87" s="21"/>
      <c r="WSI87" s="21"/>
      <c r="WSL87" s="21"/>
      <c r="WSO87" s="21"/>
      <c r="WSR87" s="21"/>
      <c r="WSU87" s="21"/>
      <c r="WSX87" s="21"/>
      <c r="WTA87" s="21"/>
      <c r="WTD87" s="21"/>
      <c r="WTG87" s="21"/>
      <c r="WTJ87" s="21"/>
      <c r="WTM87" s="21"/>
      <c r="WTP87" s="21"/>
      <c r="WTS87" s="21"/>
      <c r="WTV87" s="21"/>
      <c r="WTY87" s="21"/>
      <c r="WUB87" s="21"/>
      <c r="WUE87" s="21"/>
      <c r="WUH87" s="21"/>
      <c r="WUK87" s="21"/>
      <c r="WUN87" s="21"/>
      <c r="WUQ87" s="21"/>
      <c r="WUT87" s="21"/>
      <c r="WUW87" s="21"/>
      <c r="WUZ87" s="21"/>
      <c r="WVC87" s="21"/>
      <c r="WVF87" s="21"/>
      <c r="WVI87" s="21"/>
      <c r="WVL87" s="21"/>
      <c r="WVO87" s="21"/>
      <c r="WVR87" s="21"/>
      <c r="WVU87" s="21"/>
      <c r="WVX87" s="21"/>
      <c r="WWA87" s="21"/>
      <c r="WWD87" s="21"/>
      <c r="WWG87" s="21"/>
      <c r="WWJ87" s="21"/>
      <c r="WWM87" s="21"/>
      <c r="WWP87" s="21"/>
      <c r="WWS87" s="21"/>
      <c r="WWV87" s="21"/>
      <c r="WWY87" s="21"/>
      <c r="WXB87" s="21"/>
      <c r="WXE87" s="21"/>
      <c r="WXH87" s="21"/>
      <c r="WXK87" s="21"/>
      <c r="WXN87" s="21"/>
      <c r="WXQ87" s="21"/>
      <c r="WXT87" s="21"/>
      <c r="WXW87" s="21"/>
      <c r="WXZ87" s="21"/>
      <c r="WYC87" s="21"/>
      <c r="WYF87" s="21"/>
      <c r="WYI87" s="21"/>
      <c r="WYL87" s="21"/>
      <c r="WYO87" s="21"/>
      <c r="WYR87" s="21"/>
      <c r="WYU87" s="21"/>
      <c r="WYX87" s="21"/>
      <c r="WZA87" s="21"/>
      <c r="WZD87" s="21"/>
      <c r="WZG87" s="21"/>
      <c r="WZJ87" s="21"/>
      <c r="WZM87" s="21"/>
      <c r="WZP87" s="21"/>
      <c r="WZS87" s="21"/>
      <c r="WZV87" s="21"/>
      <c r="WZY87" s="21"/>
      <c r="XAB87" s="21"/>
      <c r="XAE87" s="21"/>
      <c r="XAH87" s="21"/>
      <c r="XAK87" s="21"/>
      <c r="XAN87" s="21"/>
      <c r="XAQ87" s="21"/>
      <c r="XAT87" s="21"/>
      <c r="XAW87" s="21"/>
      <c r="XAZ87" s="21"/>
      <c r="XBC87" s="21"/>
      <c r="XBF87" s="21"/>
      <c r="XBI87" s="21"/>
      <c r="XBL87" s="21"/>
      <c r="XBO87" s="21"/>
      <c r="XBR87" s="21"/>
      <c r="XBU87" s="21"/>
      <c r="XBX87" s="21"/>
      <c r="XCA87" s="21"/>
      <c r="XCD87" s="21"/>
      <c r="XCG87" s="21"/>
      <c r="XCJ87" s="21"/>
      <c r="XCM87" s="21"/>
      <c r="XCP87" s="21"/>
      <c r="XCS87" s="21"/>
      <c r="XCV87" s="21"/>
      <c r="XCY87" s="21"/>
      <c r="XDB87" s="21"/>
      <c r="XDE87" s="21"/>
      <c r="XDH87" s="21"/>
      <c r="XDK87" s="21"/>
      <c r="XDN87" s="21"/>
      <c r="XDQ87" s="21"/>
      <c r="XDT87" s="21"/>
      <c r="XDW87" s="21"/>
      <c r="XDZ87" s="21"/>
      <c r="XEC87" s="21"/>
      <c r="XEF87" s="21"/>
      <c r="XEI87" s="21"/>
      <c r="XEL87" s="21"/>
      <c r="XEO87" s="21"/>
    </row>
    <row r="88" spans="1:1024 1027:2047 2050:3070 3073:4096 4099:5119 5122:6142 6145:7168 7171:8191 8194:9214 9217:10240 10243:11263 11266:12286 12289:13312 13315:14335 14338:15358 15361:16369" s="164" customFormat="1" ht="13.5" customHeight="1">
      <c r="A88" s="145">
        <v>4</v>
      </c>
      <c r="B88" s="145"/>
      <c r="C88" s="167" t="s">
        <v>2</v>
      </c>
      <c r="D88" s="146">
        <f>D89+D92+D102</f>
        <v>434366.81999999995</v>
      </c>
      <c r="E88" s="146">
        <f>E89+E92</f>
        <v>334098</v>
      </c>
      <c r="F88" s="147">
        <f>F89+F92+F102</f>
        <v>225399.11000000002</v>
      </c>
      <c r="G88" s="121">
        <f>(F88/D88)*100</f>
        <v>51.891419791226234</v>
      </c>
      <c r="H88" s="121">
        <f>(F88/E88)*100</f>
        <v>67.464968362576244</v>
      </c>
    </row>
    <row r="89" spans="1:1024 1027:2047 2050:3070 3073:4096 4099:5119 5122:6142 6145:7168 7171:8191 8194:9214 9217:10240 10243:11263 11266:12286 12289:13312 13315:14335 14338:15358 15361:16369" ht="13.5" customHeight="1">
      <c r="A89" s="27">
        <v>41</v>
      </c>
      <c r="B89" s="27"/>
      <c r="C89" s="35" t="s">
        <v>111</v>
      </c>
      <c r="D89" s="76">
        <f t="shared" ref="D89:F90" si="15">D90</f>
        <v>71130.81</v>
      </c>
      <c r="E89" s="76">
        <f t="shared" si="15"/>
        <v>82545</v>
      </c>
      <c r="F89" s="59">
        <f t="shared" si="15"/>
        <v>82541.8</v>
      </c>
      <c r="G89" s="56">
        <v>0</v>
      </c>
      <c r="H89" s="121">
        <f t="shared" ref="H89:H104" si="16">(F89/E89)*100</f>
        <v>99.9961233266703</v>
      </c>
    </row>
    <row r="90" spans="1:1024 1027:2047 2050:3070 3073:4096 4099:5119 5122:6142 6145:7168 7171:8191 8194:9214 9217:10240 10243:11263 11266:12286 12289:13312 13315:14335 14338:15358 15361:16369" ht="13.5" customHeight="1">
      <c r="A90" s="32" t="s">
        <v>114</v>
      </c>
      <c r="B90" s="27"/>
      <c r="C90" s="32" t="s">
        <v>115</v>
      </c>
      <c r="D90" s="115">
        <f t="shared" si="15"/>
        <v>71130.81</v>
      </c>
      <c r="E90" s="76">
        <f t="shared" si="15"/>
        <v>82545</v>
      </c>
      <c r="F90" s="70">
        <f t="shared" si="15"/>
        <v>82541.8</v>
      </c>
      <c r="G90" s="56">
        <v>0</v>
      </c>
      <c r="H90" s="121">
        <f t="shared" si="16"/>
        <v>99.9961233266703</v>
      </c>
    </row>
    <row r="91" spans="1:1024 1027:2047 2050:3070 3073:4096 4099:5119 5122:6142 6145:7168 7171:8191 8194:9214 9217:10240 10243:11263 11266:12286 12289:13312 13315:14335 14338:15358 15361:16369">
      <c r="A91" s="27"/>
      <c r="B91" s="33" t="s">
        <v>112</v>
      </c>
      <c r="C91" s="33" t="s">
        <v>113</v>
      </c>
      <c r="D91" s="77">
        <v>71130.81</v>
      </c>
      <c r="E91" s="77">
        <v>82545</v>
      </c>
      <c r="F91" s="60">
        <v>82541.8</v>
      </c>
      <c r="G91" s="56">
        <v>0</v>
      </c>
      <c r="H91" s="121">
        <f t="shared" si="16"/>
        <v>99.9961233266703</v>
      </c>
    </row>
    <row r="92" spans="1:1024 1027:2047 2050:3070 3073:4096 4099:5119 5122:6142 6145:7168 7171:8191 8194:9214 9217:10240 10243:11263 11266:12286 12289:13312 13315:14335 14338:15358 15361:16369">
      <c r="A92" s="27">
        <v>42</v>
      </c>
      <c r="B92" s="27"/>
      <c r="C92" s="35" t="s">
        <v>88</v>
      </c>
      <c r="D92" s="76">
        <f>D93+D100</f>
        <v>310046.42999999993</v>
      </c>
      <c r="E92" s="76">
        <f>E93+E100+E102</f>
        <v>251553</v>
      </c>
      <c r="F92" s="59">
        <f>F93+F100</f>
        <v>94388.09</v>
      </c>
      <c r="G92" s="56">
        <f>(F92/D92)*100</f>
        <v>30.44321136031143</v>
      </c>
      <c r="H92" s="121">
        <f t="shared" si="16"/>
        <v>37.522148414051912</v>
      </c>
    </row>
    <row r="93" spans="1:1024 1027:2047 2050:3070 3073:4096 4099:5119 5122:6142 6145:7168 7171:8191 8194:9214 9217:10240 10243:11263 11266:12286 12289:13312 13315:14335 14338:15358 15361:16369" ht="13.5" customHeight="1">
      <c r="A93" s="35" t="s">
        <v>89</v>
      </c>
      <c r="B93" s="27"/>
      <c r="C93" s="35" t="s">
        <v>90</v>
      </c>
      <c r="D93" s="76">
        <f>D94+D95+D96+D97+D98</f>
        <v>217713.08999999997</v>
      </c>
      <c r="E93" s="76">
        <f>E94+E95+E96+E97+E98+E99</f>
        <v>200303</v>
      </c>
      <c r="F93" s="59">
        <f>F94+F95+F96+F97+F98+F99</f>
        <v>94388.09</v>
      </c>
      <c r="G93" s="56">
        <f t="shared" ref="G93:G98" si="17">(F93/D93)*100</f>
        <v>43.354347687591968</v>
      </c>
      <c r="H93" s="121">
        <f t="shared" si="16"/>
        <v>47.122654178918935</v>
      </c>
    </row>
    <row r="94" spans="1:1024 1027:2047 2050:3070 3073:4096 4099:5119 5122:6142 6145:7168 7171:8191 8194:9214 9217:10240 10243:11263 11266:12286 12289:13312 13315:14335 14338:15358 15361:16369">
      <c r="A94" s="30"/>
      <c r="B94" s="36" t="s">
        <v>91</v>
      </c>
      <c r="C94" s="36" t="s">
        <v>92</v>
      </c>
      <c r="D94" s="77">
        <v>74801</v>
      </c>
      <c r="E94" s="77">
        <v>71419</v>
      </c>
      <c r="F94" s="60">
        <v>39603.379999999997</v>
      </c>
      <c r="G94" s="56">
        <f t="shared" si="17"/>
        <v>52.944987366479054</v>
      </c>
      <c r="H94" s="121">
        <f t="shared" si="16"/>
        <v>55.452162589787022</v>
      </c>
    </row>
    <row r="95" spans="1:1024 1027:2047 2050:3070 3073:4096 4099:5119 5122:6142 6145:7168 7171:8191 8194:9214 9217:10240 10243:11263 11266:12286 12289:13312 13315:14335 14338:15358 15361:16369">
      <c r="A95" s="30"/>
      <c r="B95" s="36" t="s">
        <v>93</v>
      </c>
      <c r="C95" s="36" t="s">
        <v>94</v>
      </c>
      <c r="D95" s="77">
        <v>0</v>
      </c>
      <c r="E95" s="77">
        <v>1991</v>
      </c>
      <c r="F95" s="60">
        <v>0</v>
      </c>
      <c r="G95" s="56">
        <v>0</v>
      </c>
      <c r="H95" s="121">
        <v>0</v>
      </c>
    </row>
    <row r="96" spans="1:1024 1027:2047 2050:3070 3073:4096 4099:5119 5122:6142 6145:7168 7171:8191 8194:9214 9217:10240 10243:11263 11266:12286 12289:13312 13315:14335 14338:15358 15361:16369">
      <c r="A96" s="30"/>
      <c r="B96" s="36">
        <v>4223</v>
      </c>
      <c r="C96" s="36" t="s">
        <v>95</v>
      </c>
      <c r="D96" s="77">
        <v>1393.26</v>
      </c>
      <c r="E96" s="77">
        <v>12654</v>
      </c>
      <c r="F96" s="60">
        <v>9720.8700000000008</v>
      </c>
      <c r="G96" s="56">
        <v>0</v>
      </c>
      <c r="H96" s="121">
        <f t="shared" si="16"/>
        <v>76.820531057373159</v>
      </c>
    </row>
    <row r="97" spans="1:8">
      <c r="A97" s="30"/>
      <c r="B97" s="36">
        <v>4224</v>
      </c>
      <c r="C97" s="36" t="s">
        <v>137</v>
      </c>
      <c r="D97" s="77">
        <v>134296.97</v>
      </c>
      <c r="E97" s="77">
        <v>94908</v>
      </c>
      <c r="F97" s="60">
        <v>44713.84</v>
      </c>
      <c r="G97" s="56">
        <f t="shared" si="17"/>
        <v>33.294749687949029</v>
      </c>
      <c r="H97" s="121">
        <f t="shared" si="16"/>
        <v>47.112825051628946</v>
      </c>
    </row>
    <row r="98" spans="1:8">
      <c r="A98" s="30"/>
      <c r="B98" s="36">
        <v>4225</v>
      </c>
      <c r="C98" s="36" t="s">
        <v>96</v>
      </c>
      <c r="D98" s="77">
        <v>7221.86</v>
      </c>
      <c r="E98" s="77">
        <v>18981</v>
      </c>
      <c r="F98" s="60">
        <v>0</v>
      </c>
      <c r="G98" s="56">
        <f t="shared" si="17"/>
        <v>0</v>
      </c>
      <c r="H98" s="121">
        <f t="shared" si="16"/>
        <v>0</v>
      </c>
    </row>
    <row r="99" spans="1:8">
      <c r="A99" s="30"/>
      <c r="B99" s="36">
        <v>4226</v>
      </c>
      <c r="C99" s="36" t="s">
        <v>276</v>
      </c>
      <c r="D99" s="77">
        <v>0</v>
      </c>
      <c r="E99" s="77">
        <v>350</v>
      </c>
      <c r="F99" s="60">
        <v>350</v>
      </c>
      <c r="G99" s="56">
        <v>0</v>
      </c>
      <c r="H99" s="121">
        <v>0</v>
      </c>
    </row>
    <row r="100" spans="1:8">
      <c r="A100" s="35">
        <v>423</v>
      </c>
      <c r="B100" s="27"/>
      <c r="C100" s="35" t="s">
        <v>116</v>
      </c>
      <c r="D100" s="76">
        <f>D101</f>
        <v>92333.34</v>
      </c>
      <c r="E100" s="76">
        <f>E101</f>
        <v>0</v>
      </c>
      <c r="F100" s="59">
        <f>F101</f>
        <v>0</v>
      </c>
      <c r="G100" s="56">
        <v>0</v>
      </c>
      <c r="H100" s="121">
        <v>0</v>
      </c>
    </row>
    <row r="101" spans="1:8">
      <c r="A101" s="30"/>
      <c r="B101" s="36" t="s">
        <v>117</v>
      </c>
      <c r="C101" s="36" t="s">
        <v>14</v>
      </c>
      <c r="D101" s="77">
        <v>92333.34</v>
      </c>
      <c r="E101" s="77">
        <v>0</v>
      </c>
      <c r="F101" s="60">
        <v>0</v>
      </c>
      <c r="G101" s="56">
        <v>0</v>
      </c>
      <c r="H101" s="121">
        <v>0</v>
      </c>
    </row>
    <row r="102" spans="1:8" ht="13.5" customHeight="1">
      <c r="A102" s="27">
        <v>45</v>
      </c>
      <c r="B102" s="37"/>
      <c r="C102" s="38" t="s">
        <v>97</v>
      </c>
      <c r="D102" s="76">
        <f t="shared" ref="D102:F103" si="18">D103</f>
        <v>53189.58</v>
      </c>
      <c r="E102" s="76">
        <f t="shared" si="18"/>
        <v>51250</v>
      </c>
      <c r="F102" s="59">
        <f t="shared" si="18"/>
        <v>48469.22</v>
      </c>
      <c r="G102" s="56">
        <v>0</v>
      </c>
      <c r="H102" s="121">
        <f t="shared" si="16"/>
        <v>94.574087804878047</v>
      </c>
    </row>
    <row r="103" spans="1:8">
      <c r="A103" s="37">
        <v>452</v>
      </c>
      <c r="B103" s="37"/>
      <c r="C103" s="38" t="s">
        <v>119</v>
      </c>
      <c r="D103" s="76">
        <f t="shared" si="18"/>
        <v>53189.58</v>
      </c>
      <c r="E103" s="76">
        <f t="shared" si="18"/>
        <v>51250</v>
      </c>
      <c r="F103" s="59">
        <f t="shared" si="18"/>
        <v>48469.22</v>
      </c>
      <c r="G103" s="56">
        <v>0</v>
      </c>
      <c r="H103" s="121">
        <f t="shared" si="16"/>
        <v>94.574087804878047</v>
      </c>
    </row>
    <row r="104" spans="1:8">
      <c r="A104" s="39"/>
      <c r="B104" s="36" t="s">
        <v>118</v>
      </c>
      <c r="C104" s="36" t="s">
        <v>119</v>
      </c>
      <c r="D104" s="93">
        <v>53189.58</v>
      </c>
      <c r="E104" s="93">
        <v>51250</v>
      </c>
      <c r="F104" s="71">
        <v>48469.22</v>
      </c>
      <c r="G104" s="56">
        <v>0</v>
      </c>
      <c r="H104" s="121">
        <f t="shared" si="16"/>
        <v>94.574087804878047</v>
      </c>
    </row>
    <row r="105" spans="1:8">
      <c r="C105" s="23"/>
      <c r="D105" s="19"/>
      <c r="E105" s="19"/>
      <c r="F105" s="19"/>
      <c r="G105" s="72"/>
      <c r="H105" s="72"/>
    </row>
    <row r="106" spans="1:8">
      <c r="C106" s="23"/>
      <c r="D106" s="19"/>
      <c r="E106" s="19"/>
      <c r="F106" s="19"/>
      <c r="G106" s="72"/>
      <c r="H106" s="72"/>
    </row>
    <row r="107" spans="1:8">
      <c r="D107" s="19"/>
      <c r="E107" s="19"/>
      <c r="F107" s="19"/>
      <c r="G107" s="72"/>
      <c r="H107" s="18"/>
    </row>
    <row r="108" spans="1:8">
      <c r="D108" s="19"/>
      <c r="E108" s="19"/>
      <c r="F108" s="19"/>
      <c r="G108" s="72"/>
      <c r="H108" s="18"/>
    </row>
    <row r="109" spans="1:8">
      <c r="D109" s="19"/>
      <c r="E109" s="19"/>
      <c r="F109" s="19"/>
      <c r="G109" s="72"/>
      <c r="H109" s="18"/>
    </row>
    <row r="110" spans="1:8">
      <c r="D110" s="19"/>
      <c r="E110" s="19"/>
      <c r="F110" s="19"/>
      <c r="G110" s="72"/>
      <c r="H110" s="18"/>
    </row>
    <row r="111" spans="1:8">
      <c r="D111" s="19"/>
      <c r="E111" s="19"/>
      <c r="F111" s="19"/>
      <c r="G111" s="72"/>
      <c r="H111" s="18"/>
    </row>
    <row r="112" spans="1:8">
      <c r="D112" s="19"/>
      <c r="E112" s="19"/>
      <c r="F112" s="19"/>
      <c r="G112" s="72"/>
      <c r="H112" s="18"/>
    </row>
    <row r="113" spans="4:8">
      <c r="D113" s="19"/>
      <c r="E113" s="19"/>
      <c r="F113" s="19"/>
      <c r="G113" s="72"/>
      <c r="H113" s="18"/>
    </row>
    <row r="114" spans="4:8">
      <c r="D114" s="19"/>
      <c r="E114" s="19"/>
      <c r="F114" s="19"/>
      <c r="G114" s="72"/>
      <c r="H114" s="18"/>
    </row>
    <row r="115" spans="4:8">
      <c r="D115" s="19"/>
      <c r="E115" s="19"/>
      <c r="F115" s="19"/>
      <c r="G115" s="72"/>
      <c r="H115" s="18"/>
    </row>
    <row r="116" spans="4:8">
      <c r="D116" s="19"/>
      <c r="E116" s="19"/>
      <c r="F116" s="19"/>
      <c r="G116" s="72"/>
      <c r="H116" s="18"/>
    </row>
    <row r="117" spans="4:8">
      <c r="D117" s="19"/>
      <c r="E117" s="19"/>
      <c r="F117" s="19"/>
      <c r="G117" s="72"/>
      <c r="H117" s="18"/>
    </row>
    <row r="118" spans="4:8">
      <c r="D118" s="19"/>
      <c r="E118" s="19"/>
      <c r="F118" s="19"/>
      <c r="G118" s="72"/>
      <c r="H118" s="18"/>
    </row>
    <row r="119" spans="4:8">
      <c r="D119" s="19"/>
      <c r="E119" s="19"/>
      <c r="F119" s="19"/>
      <c r="G119" s="72"/>
      <c r="H119" s="18"/>
    </row>
    <row r="120" spans="4:8">
      <c r="D120" s="19"/>
      <c r="E120" s="19"/>
      <c r="F120" s="19"/>
      <c r="G120" s="72"/>
      <c r="H120" s="18"/>
    </row>
    <row r="121" spans="4:8">
      <c r="D121" s="19"/>
      <c r="E121" s="19"/>
      <c r="F121" s="19"/>
      <c r="G121" s="72"/>
      <c r="H121" s="18"/>
    </row>
    <row r="122" spans="4:8">
      <c r="D122" s="19"/>
      <c r="E122" s="19"/>
      <c r="F122" s="19"/>
      <c r="G122" s="72"/>
      <c r="H122" s="18"/>
    </row>
    <row r="123" spans="4:8">
      <c r="D123" s="19"/>
      <c r="E123" s="19"/>
      <c r="F123" s="19"/>
      <c r="G123" s="72"/>
      <c r="H123" s="18"/>
    </row>
    <row r="124" spans="4:8">
      <c r="D124" s="19"/>
      <c r="E124" s="19"/>
      <c r="F124" s="19"/>
      <c r="G124" s="72"/>
      <c r="H124" s="18"/>
    </row>
    <row r="125" spans="4:8">
      <c r="D125" s="19"/>
      <c r="E125" s="19"/>
      <c r="F125" s="19"/>
      <c r="G125" s="72"/>
      <c r="H125" s="18"/>
    </row>
    <row r="126" spans="4:8">
      <c r="D126" s="19"/>
      <c r="E126" s="19"/>
      <c r="F126" s="19"/>
      <c r="G126" s="72"/>
      <c r="H126" s="18"/>
    </row>
    <row r="127" spans="4:8">
      <c r="D127" s="19"/>
      <c r="E127" s="19"/>
      <c r="F127" s="19"/>
      <c r="G127" s="72"/>
      <c r="H127" s="18"/>
    </row>
    <row r="128" spans="4:8">
      <c r="D128" s="19"/>
      <c r="E128" s="19"/>
      <c r="F128" s="19"/>
      <c r="G128" s="72"/>
      <c r="H128" s="18"/>
    </row>
    <row r="129" spans="4:8">
      <c r="D129" s="19"/>
      <c r="E129" s="19"/>
      <c r="F129" s="19"/>
      <c r="G129" s="72"/>
      <c r="H129" s="18"/>
    </row>
    <row r="130" spans="4:8">
      <c r="D130" s="19"/>
      <c r="E130" s="19"/>
      <c r="F130" s="19"/>
      <c r="G130" s="72"/>
      <c r="H130" s="18"/>
    </row>
    <row r="131" spans="4:8">
      <c r="D131" s="19"/>
      <c r="E131" s="19"/>
      <c r="F131" s="19"/>
      <c r="G131" s="72"/>
      <c r="H131" s="18"/>
    </row>
    <row r="132" spans="4:8">
      <c r="D132" s="19"/>
      <c r="E132" s="19"/>
      <c r="F132" s="19"/>
      <c r="G132" s="72"/>
      <c r="H132" s="18"/>
    </row>
    <row r="133" spans="4:8">
      <c r="D133" s="19"/>
      <c r="E133" s="19"/>
      <c r="F133" s="19"/>
      <c r="G133" s="72"/>
      <c r="H133" s="18"/>
    </row>
    <row r="134" spans="4:8">
      <c r="D134" s="19"/>
      <c r="E134" s="19"/>
      <c r="F134" s="19"/>
      <c r="G134" s="72"/>
      <c r="H134" s="18"/>
    </row>
    <row r="135" spans="4:8">
      <c r="D135" s="19"/>
      <c r="E135" s="19"/>
      <c r="F135" s="19"/>
      <c r="G135" s="72"/>
      <c r="H135" s="18"/>
    </row>
    <row r="136" spans="4:8">
      <c r="D136" s="19"/>
      <c r="E136" s="19"/>
      <c r="F136" s="19"/>
      <c r="G136" s="72"/>
      <c r="H136" s="18"/>
    </row>
    <row r="137" spans="4:8">
      <c r="D137" s="19"/>
      <c r="E137" s="19"/>
      <c r="F137" s="19"/>
      <c r="G137" s="72"/>
      <c r="H137" s="18"/>
    </row>
    <row r="138" spans="4:8">
      <c r="D138" s="19"/>
      <c r="E138" s="19"/>
      <c r="F138" s="19"/>
      <c r="G138" s="72"/>
      <c r="H138" s="18"/>
    </row>
    <row r="139" spans="4:8">
      <c r="D139" s="19"/>
      <c r="E139" s="19"/>
      <c r="F139" s="19"/>
      <c r="G139" s="72"/>
      <c r="H139" s="18"/>
    </row>
    <row r="140" spans="4:8">
      <c r="D140" s="19"/>
      <c r="E140" s="19"/>
      <c r="F140" s="19"/>
      <c r="G140" s="72"/>
      <c r="H140" s="18"/>
    </row>
    <row r="141" spans="4:8">
      <c r="D141" s="19"/>
      <c r="E141" s="19"/>
      <c r="F141" s="19"/>
      <c r="G141" s="72"/>
      <c r="H141" s="18"/>
    </row>
    <row r="142" spans="4:8">
      <c r="D142" s="19"/>
      <c r="E142" s="19"/>
      <c r="F142" s="19"/>
      <c r="G142" s="72"/>
      <c r="H142" s="18"/>
    </row>
    <row r="143" spans="4:8">
      <c r="D143" s="19"/>
      <c r="E143" s="19"/>
      <c r="F143" s="19"/>
      <c r="G143" s="72"/>
      <c r="H143" s="18"/>
    </row>
    <row r="144" spans="4:8">
      <c r="D144" s="19"/>
      <c r="E144" s="19"/>
      <c r="F144" s="19"/>
      <c r="G144" s="72"/>
      <c r="H144" s="18"/>
    </row>
    <row r="145" spans="4:8">
      <c r="D145" s="19"/>
      <c r="E145" s="19"/>
      <c r="F145" s="19"/>
      <c r="G145" s="72"/>
      <c r="H145" s="18"/>
    </row>
    <row r="146" spans="4:8">
      <c r="D146" s="19"/>
      <c r="E146" s="19"/>
      <c r="F146" s="19"/>
      <c r="G146" s="72"/>
      <c r="H146" s="18"/>
    </row>
    <row r="147" spans="4:8">
      <c r="D147" s="19"/>
      <c r="E147" s="19"/>
      <c r="F147" s="19"/>
      <c r="G147" s="72"/>
      <c r="H147" s="18"/>
    </row>
    <row r="148" spans="4:8">
      <c r="D148" s="19"/>
      <c r="E148" s="19"/>
      <c r="F148" s="19"/>
      <c r="G148" s="72"/>
      <c r="H148" s="18"/>
    </row>
    <row r="149" spans="4:8">
      <c r="D149" s="19"/>
      <c r="E149" s="19"/>
      <c r="F149" s="19"/>
      <c r="G149" s="72"/>
      <c r="H149" s="18"/>
    </row>
    <row r="150" spans="4:8">
      <c r="D150" s="19"/>
      <c r="E150" s="19"/>
      <c r="F150" s="19"/>
      <c r="G150" s="72"/>
      <c r="H150" s="18"/>
    </row>
    <row r="151" spans="4:8">
      <c r="D151" s="19"/>
      <c r="E151" s="19"/>
      <c r="F151" s="19"/>
      <c r="G151" s="72"/>
      <c r="H151" s="18"/>
    </row>
    <row r="152" spans="4:8">
      <c r="D152" s="19"/>
      <c r="E152" s="19"/>
      <c r="F152" s="19"/>
      <c r="G152" s="72"/>
      <c r="H152" s="18"/>
    </row>
    <row r="153" spans="4:8">
      <c r="D153" s="19"/>
      <c r="E153" s="19"/>
      <c r="F153" s="19"/>
      <c r="G153" s="72"/>
      <c r="H153" s="18"/>
    </row>
    <row r="154" spans="4:8">
      <c r="D154" s="19"/>
      <c r="E154" s="19"/>
      <c r="F154" s="19"/>
      <c r="G154" s="72"/>
      <c r="H154" s="18"/>
    </row>
    <row r="155" spans="4:8">
      <c r="D155" s="19"/>
      <c r="E155" s="19"/>
      <c r="F155" s="19"/>
      <c r="G155" s="72"/>
      <c r="H155" s="18"/>
    </row>
    <row r="156" spans="4:8">
      <c r="D156" s="19"/>
      <c r="E156" s="19"/>
      <c r="F156" s="19"/>
      <c r="G156" s="72"/>
      <c r="H156" s="18"/>
    </row>
    <row r="157" spans="4:8">
      <c r="D157" s="19"/>
      <c r="E157" s="19"/>
      <c r="F157" s="19"/>
      <c r="G157" s="72"/>
      <c r="H157" s="18"/>
    </row>
    <row r="158" spans="4:8">
      <c r="D158" s="19"/>
      <c r="E158" s="19"/>
      <c r="F158" s="19"/>
      <c r="G158" s="72"/>
      <c r="H158" s="18"/>
    </row>
    <row r="159" spans="4:8">
      <c r="D159" s="19"/>
      <c r="E159" s="19"/>
      <c r="F159" s="19"/>
      <c r="G159" s="72"/>
      <c r="H159" s="18"/>
    </row>
    <row r="160" spans="4:8">
      <c r="D160" s="19"/>
      <c r="E160" s="19"/>
      <c r="F160" s="19"/>
      <c r="G160" s="72"/>
      <c r="H160" s="18"/>
    </row>
    <row r="161" spans="4:8">
      <c r="D161" s="19"/>
      <c r="E161" s="19"/>
      <c r="F161" s="19"/>
      <c r="G161" s="72"/>
      <c r="H161" s="18"/>
    </row>
    <row r="162" spans="4:8">
      <c r="D162" s="19"/>
      <c r="E162" s="19"/>
      <c r="F162" s="19"/>
      <c r="G162" s="72"/>
      <c r="H162" s="18"/>
    </row>
    <row r="163" spans="4:8">
      <c r="D163" s="19"/>
      <c r="E163" s="19"/>
      <c r="F163" s="19"/>
      <c r="G163" s="72"/>
      <c r="H163" s="18"/>
    </row>
    <row r="164" spans="4:8">
      <c r="D164" s="19"/>
      <c r="E164" s="19"/>
      <c r="F164" s="19"/>
      <c r="G164" s="72"/>
      <c r="H164" s="18"/>
    </row>
    <row r="165" spans="4:8">
      <c r="D165" s="19"/>
      <c r="E165" s="19"/>
      <c r="F165" s="19"/>
      <c r="G165" s="72"/>
      <c r="H165" s="18"/>
    </row>
    <row r="166" spans="4:8">
      <c r="D166" s="19"/>
      <c r="E166" s="19"/>
      <c r="F166" s="19"/>
      <c r="G166" s="72"/>
      <c r="H166" s="18"/>
    </row>
    <row r="167" spans="4:8">
      <c r="D167" s="19"/>
      <c r="E167" s="19"/>
      <c r="F167" s="19"/>
      <c r="G167" s="72"/>
      <c r="H167" s="18"/>
    </row>
    <row r="168" spans="4:8">
      <c r="D168" s="19"/>
      <c r="E168" s="19"/>
      <c r="F168" s="19"/>
      <c r="G168" s="72"/>
      <c r="H168" s="18"/>
    </row>
    <row r="169" spans="4:8">
      <c r="D169" s="19"/>
      <c r="E169" s="19"/>
      <c r="F169" s="19"/>
      <c r="G169" s="72"/>
      <c r="H169" s="18"/>
    </row>
    <row r="170" spans="4:8">
      <c r="D170" s="19"/>
      <c r="E170" s="19"/>
      <c r="F170" s="19"/>
      <c r="G170" s="72"/>
      <c r="H170" s="18"/>
    </row>
    <row r="171" spans="4:8">
      <c r="D171" s="19"/>
      <c r="E171" s="19"/>
      <c r="F171" s="19"/>
      <c r="G171" s="72"/>
      <c r="H171" s="18"/>
    </row>
    <row r="172" spans="4:8">
      <c r="D172" s="19"/>
      <c r="E172" s="19"/>
      <c r="F172" s="19"/>
      <c r="G172" s="72"/>
      <c r="H172" s="18"/>
    </row>
    <row r="173" spans="4:8">
      <c r="D173" s="19"/>
      <c r="E173" s="19"/>
      <c r="F173" s="19"/>
      <c r="G173" s="72"/>
      <c r="H173" s="18"/>
    </row>
    <row r="174" spans="4:8">
      <c r="D174" s="19"/>
      <c r="E174" s="19"/>
      <c r="F174" s="19"/>
      <c r="G174" s="72"/>
      <c r="H174" s="18"/>
    </row>
    <row r="175" spans="4:8">
      <c r="D175" s="19"/>
      <c r="E175" s="19"/>
      <c r="F175" s="19"/>
      <c r="G175" s="72"/>
      <c r="H175" s="18"/>
    </row>
    <row r="176" spans="4:8">
      <c r="D176" s="19"/>
      <c r="E176" s="19"/>
      <c r="F176" s="19"/>
      <c r="G176" s="72"/>
      <c r="H176" s="18"/>
    </row>
    <row r="177" spans="4:8">
      <c r="D177" s="19"/>
      <c r="E177" s="19"/>
      <c r="F177" s="19"/>
      <c r="G177" s="72"/>
      <c r="H177" s="18"/>
    </row>
    <row r="178" spans="4:8">
      <c r="D178" s="19"/>
      <c r="E178" s="19"/>
      <c r="F178" s="19"/>
      <c r="G178" s="72"/>
      <c r="H178" s="18"/>
    </row>
    <row r="179" spans="4:8">
      <c r="D179" s="19"/>
      <c r="E179" s="19"/>
      <c r="F179" s="19"/>
      <c r="G179" s="72"/>
      <c r="H179" s="18"/>
    </row>
    <row r="180" spans="4:8">
      <c r="D180" s="19"/>
      <c r="E180" s="19"/>
      <c r="F180" s="19"/>
      <c r="G180" s="72"/>
      <c r="H180" s="18"/>
    </row>
    <row r="181" spans="4:8">
      <c r="D181" s="19"/>
      <c r="E181" s="19"/>
      <c r="F181" s="19"/>
      <c r="G181" s="72"/>
      <c r="H181" s="18"/>
    </row>
    <row r="182" spans="4:8">
      <c r="D182" s="19"/>
      <c r="E182" s="19"/>
      <c r="F182" s="19"/>
      <c r="G182" s="72"/>
      <c r="H182" s="18"/>
    </row>
    <row r="183" spans="4:8">
      <c r="D183" s="19"/>
      <c r="E183" s="19"/>
      <c r="F183" s="19"/>
      <c r="G183" s="72"/>
      <c r="H183" s="18"/>
    </row>
    <row r="184" spans="4:8">
      <c r="D184" s="19"/>
      <c r="E184" s="19"/>
      <c r="F184" s="19"/>
      <c r="G184" s="72"/>
      <c r="H184" s="18"/>
    </row>
    <row r="185" spans="4:8">
      <c r="D185" s="19"/>
      <c r="E185" s="19"/>
      <c r="F185" s="19"/>
      <c r="G185" s="72"/>
      <c r="H185" s="18"/>
    </row>
    <row r="186" spans="4:8">
      <c r="D186" s="19"/>
      <c r="E186" s="19"/>
      <c r="F186" s="19"/>
      <c r="G186" s="72"/>
      <c r="H186" s="18"/>
    </row>
    <row r="187" spans="4:8">
      <c r="D187" s="19"/>
      <c r="E187" s="19"/>
      <c r="F187" s="19"/>
      <c r="G187" s="72"/>
      <c r="H187" s="18"/>
    </row>
    <row r="188" spans="4:8">
      <c r="D188" s="19"/>
      <c r="E188" s="19"/>
      <c r="F188" s="19"/>
      <c r="G188" s="72"/>
      <c r="H188" s="18"/>
    </row>
    <row r="189" spans="4:8">
      <c r="D189" s="19"/>
      <c r="E189" s="19"/>
      <c r="F189" s="19"/>
      <c r="G189" s="72"/>
      <c r="H189" s="18"/>
    </row>
    <row r="190" spans="4:8">
      <c r="D190" s="19"/>
      <c r="E190" s="19"/>
      <c r="F190" s="19"/>
      <c r="G190" s="72"/>
      <c r="H190" s="18"/>
    </row>
    <row r="191" spans="4:8">
      <c r="D191" s="19"/>
      <c r="E191" s="19"/>
      <c r="F191" s="19"/>
      <c r="G191" s="72"/>
      <c r="H191" s="18"/>
    </row>
    <row r="192" spans="4:8">
      <c r="D192" s="19"/>
      <c r="E192" s="19"/>
      <c r="F192" s="19"/>
      <c r="G192" s="72"/>
      <c r="H192" s="18"/>
    </row>
    <row r="193" spans="4:8">
      <c r="D193" s="19"/>
      <c r="E193" s="19"/>
      <c r="F193" s="19"/>
      <c r="G193" s="72"/>
      <c r="H193" s="18"/>
    </row>
    <row r="194" spans="4:8">
      <c r="D194" s="19"/>
      <c r="E194" s="19"/>
      <c r="F194" s="19"/>
      <c r="G194" s="72"/>
      <c r="H194" s="18"/>
    </row>
    <row r="195" spans="4:8">
      <c r="D195" s="19"/>
      <c r="E195" s="19"/>
      <c r="F195" s="19"/>
      <c r="G195" s="72"/>
      <c r="H195" s="18"/>
    </row>
    <row r="196" spans="4:8">
      <c r="D196" s="19"/>
      <c r="E196" s="19"/>
      <c r="F196" s="19"/>
      <c r="G196" s="72"/>
      <c r="H196" s="18"/>
    </row>
    <row r="197" spans="4:8">
      <c r="D197" s="19"/>
      <c r="E197" s="19"/>
      <c r="F197" s="19"/>
      <c r="G197" s="72"/>
      <c r="H197" s="18"/>
    </row>
    <row r="198" spans="4:8">
      <c r="D198" s="19"/>
      <c r="E198" s="19"/>
      <c r="F198" s="19"/>
      <c r="G198" s="72"/>
      <c r="H198" s="18"/>
    </row>
    <row r="199" spans="4:8">
      <c r="D199" s="19"/>
      <c r="E199" s="19"/>
      <c r="F199" s="19"/>
      <c r="G199" s="72"/>
      <c r="H199" s="18"/>
    </row>
    <row r="200" spans="4:8">
      <c r="D200" s="19"/>
      <c r="E200" s="19"/>
      <c r="F200" s="19"/>
      <c r="G200" s="72"/>
      <c r="H200" s="18"/>
    </row>
    <row r="201" spans="4:8">
      <c r="D201" s="19"/>
      <c r="E201" s="19"/>
      <c r="F201" s="19"/>
      <c r="G201" s="72"/>
      <c r="H201" s="18"/>
    </row>
    <row r="202" spans="4:8">
      <c r="D202" s="19"/>
      <c r="E202" s="19"/>
      <c r="F202" s="19"/>
      <c r="G202" s="72"/>
      <c r="H202" s="18"/>
    </row>
    <row r="203" spans="4:8">
      <c r="D203" s="19"/>
      <c r="E203" s="19"/>
      <c r="F203" s="19"/>
      <c r="G203" s="72"/>
      <c r="H203" s="18"/>
    </row>
    <row r="204" spans="4:8">
      <c r="D204" s="19"/>
      <c r="E204" s="19"/>
      <c r="F204" s="19"/>
      <c r="G204" s="72"/>
      <c r="H204" s="18"/>
    </row>
    <row r="205" spans="4:8">
      <c r="D205" s="19"/>
      <c r="E205" s="19"/>
      <c r="F205" s="19"/>
      <c r="G205" s="72"/>
      <c r="H205" s="18"/>
    </row>
    <row r="206" spans="4:8">
      <c r="D206" s="19"/>
      <c r="E206" s="19"/>
      <c r="F206" s="19"/>
      <c r="G206" s="72"/>
      <c r="H206" s="18"/>
    </row>
    <row r="207" spans="4:8">
      <c r="D207" s="19"/>
      <c r="E207" s="19"/>
      <c r="F207" s="19"/>
      <c r="G207" s="72"/>
      <c r="H207" s="18"/>
    </row>
    <row r="208" spans="4:8">
      <c r="D208" s="19"/>
      <c r="E208" s="19"/>
      <c r="F208" s="19"/>
      <c r="G208" s="72"/>
      <c r="H208" s="18"/>
    </row>
    <row r="209" spans="4:8">
      <c r="D209" s="19"/>
      <c r="E209" s="19"/>
      <c r="F209" s="19"/>
      <c r="G209" s="72"/>
      <c r="H209" s="18"/>
    </row>
    <row r="210" spans="4:8">
      <c r="D210" s="19"/>
      <c r="E210" s="19"/>
      <c r="F210" s="19"/>
      <c r="G210" s="72"/>
      <c r="H210" s="18"/>
    </row>
    <row r="211" spans="4:8">
      <c r="D211" s="19"/>
      <c r="E211" s="19"/>
      <c r="F211" s="19"/>
      <c r="G211" s="72"/>
      <c r="H211" s="18"/>
    </row>
    <row r="212" spans="4:8">
      <c r="D212" s="19"/>
      <c r="E212" s="19"/>
      <c r="F212" s="19"/>
      <c r="G212" s="72"/>
      <c r="H212" s="18"/>
    </row>
    <row r="213" spans="4:8">
      <c r="D213" s="19"/>
      <c r="E213" s="19"/>
      <c r="F213" s="19"/>
      <c r="G213" s="72"/>
      <c r="H213" s="18"/>
    </row>
    <row r="214" spans="4:8">
      <c r="D214" s="19"/>
      <c r="E214" s="19"/>
      <c r="F214" s="19"/>
      <c r="G214" s="72"/>
      <c r="H214" s="18"/>
    </row>
    <row r="215" spans="4:8">
      <c r="D215" s="19"/>
      <c r="E215" s="19"/>
      <c r="F215" s="19"/>
      <c r="G215" s="72"/>
      <c r="H215" s="18"/>
    </row>
    <row r="216" spans="4:8">
      <c r="D216" s="19"/>
      <c r="E216" s="19"/>
      <c r="F216" s="19"/>
      <c r="G216" s="72"/>
      <c r="H216" s="18"/>
    </row>
    <row r="217" spans="4:8">
      <c r="D217" s="19"/>
      <c r="E217" s="19"/>
      <c r="F217" s="19"/>
      <c r="G217" s="72"/>
      <c r="H217" s="18"/>
    </row>
    <row r="218" spans="4:8">
      <c r="D218" s="19"/>
      <c r="E218" s="19"/>
      <c r="F218" s="19"/>
      <c r="G218" s="72"/>
      <c r="H218" s="18"/>
    </row>
    <row r="219" spans="4:8">
      <c r="D219" s="19"/>
      <c r="E219" s="19"/>
      <c r="F219" s="19"/>
      <c r="G219" s="72"/>
      <c r="H219" s="18"/>
    </row>
    <row r="220" spans="4:8">
      <c r="D220" s="19"/>
      <c r="E220" s="19"/>
      <c r="F220" s="19"/>
      <c r="G220" s="72"/>
      <c r="H220" s="18"/>
    </row>
    <row r="221" spans="4:8">
      <c r="D221" s="19"/>
      <c r="E221" s="19"/>
      <c r="F221" s="19"/>
      <c r="G221" s="72"/>
      <c r="H221" s="18"/>
    </row>
    <row r="222" spans="4:8">
      <c r="D222" s="19"/>
      <c r="E222" s="19"/>
      <c r="F222" s="19"/>
      <c r="G222" s="72"/>
      <c r="H222" s="18"/>
    </row>
    <row r="223" spans="4:8">
      <c r="D223" s="19"/>
      <c r="E223" s="19"/>
      <c r="F223" s="19"/>
      <c r="G223" s="72"/>
      <c r="H223" s="18"/>
    </row>
    <row r="224" spans="4:8">
      <c r="D224" s="19"/>
      <c r="E224" s="19"/>
      <c r="F224" s="19"/>
      <c r="G224" s="72"/>
      <c r="H224" s="18"/>
    </row>
    <row r="225" spans="4:8">
      <c r="D225" s="19"/>
      <c r="E225" s="19"/>
      <c r="F225" s="19"/>
      <c r="G225" s="72"/>
      <c r="H225" s="18"/>
    </row>
    <row r="226" spans="4:8">
      <c r="D226" s="19"/>
      <c r="E226" s="19"/>
      <c r="F226" s="19"/>
      <c r="G226" s="72"/>
      <c r="H226" s="18"/>
    </row>
    <row r="227" spans="4:8">
      <c r="D227" s="19"/>
      <c r="E227" s="19"/>
      <c r="F227" s="19"/>
      <c r="G227" s="72"/>
      <c r="H227" s="18"/>
    </row>
    <row r="228" spans="4:8">
      <c r="D228" s="19"/>
      <c r="E228" s="19"/>
      <c r="F228" s="19"/>
      <c r="G228" s="72"/>
      <c r="H228" s="18"/>
    </row>
    <row r="229" spans="4:8">
      <c r="D229" s="19"/>
      <c r="E229" s="19"/>
      <c r="F229" s="19"/>
      <c r="G229" s="72"/>
      <c r="H229" s="18"/>
    </row>
    <row r="230" spans="4:8">
      <c r="D230" s="19"/>
      <c r="E230" s="19"/>
      <c r="F230" s="19"/>
      <c r="G230" s="72"/>
      <c r="H230" s="18"/>
    </row>
    <row r="231" spans="4:8">
      <c r="D231" s="19"/>
      <c r="E231" s="19"/>
      <c r="F231" s="19"/>
      <c r="G231" s="72"/>
      <c r="H231" s="18"/>
    </row>
    <row r="232" spans="4:8">
      <c r="D232" s="19"/>
      <c r="E232" s="19"/>
      <c r="F232" s="19"/>
      <c r="G232" s="72"/>
      <c r="H232" s="18"/>
    </row>
    <row r="233" spans="4:8">
      <c r="D233" s="19"/>
      <c r="E233" s="19"/>
      <c r="F233" s="19"/>
      <c r="G233" s="72"/>
      <c r="H233" s="18"/>
    </row>
    <row r="234" spans="4:8">
      <c r="D234" s="19"/>
      <c r="E234" s="19"/>
      <c r="F234" s="19"/>
      <c r="H234" s="18"/>
    </row>
    <row r="235" spans="4:8">
      <c r="D235" s="19"/>
      <c r="E235" s="19"/>
      <c r="F235" s="19"/>
      <c r="H235" s="18"/>
    </row>
    <row r="236" spans="4:8">
      <c r="D236" s="19"/>
      <c r="E236" s="19"/>
      <c r="F236" s="19"/>
      <c r="H236" s="18"/>
    </row>
    <row r="237" spans="4:8">
      <c r="D237" s="19"/>
      <c r="E237" s="19"/>
      <c r="F237" s="19"/>
      <c r="H237" s="18"/>
    </row>
    <row r="238" spans="4:8">
      <c r="D238" s="19"/>
      <c r="E238" s="19"/>
      <c r="F238" s="19"/>
      <c r="H238" s="18"/>
    </row>
    <row r="239" spans="4:8">
      <c r="D239" s="19"/>
      <c r="E239" s="19"/>
      <c r="F239" s="19"/>
      <c r="H239" s="18"/>
    </row>
    <row r="240" spans="4:8">
      <c r="D240" s="19"/>
      <c r="E240" s="19"/>
      <c r="F240" s="19"/>
    </row>
    <row r="241" spans="4:6">
      <c r="D241" s="19"/>
      <c r="E241" s="19"/>
      <c r="F241" s="19"/>
    </row>
    <row r="242" spans="4:6">
      <c r="D242" s="19"/>
      <c r="E242" s="19"/>
      <c r="F242" s="19"/>
    </row>
    <row r="243" spans="4:6">
      <c r="D243" s="19"/>
      <c r="E243" s="19"/>
      <c r="F243" s="19"/>
    </row>
    <row r="244" spans="4:6">
      <c r="D244" s="19"/>
      <c r="E244" s="19"/>
      <c r="F244" s="19"/>
    </row>
    <row r="245" spans="4:6">
      <c r="D245" s="19"/>
      <c r="E245" s="19"/>
      <c r="F245" s="19"/>
    </row>
    <row r="246" spans="4:6">
      <c r="D246" s="19"/>
      <c r="E246" s="19"/>
      <c r="F246" s="19"/>
    </row>
    <row r="247" spans="4:6">
      <c r="D247" s="19"/>
      <c r="E247" s="19"/>
      <c r="F247" s="19"/>
    </row>
    <row r="248" spans="4:6">
      <c r="D248" s="19"/>
      <c r="E248" s="19"/>
      <c r="F248" s="19"/>
    </row>
  </sheetData>
  <protectedRanges>
    <protectedRange algorithmName="SHA-512" hashValue="R8frfBQ/MhInQYm+jLEgMwgPwCkrGPIUaxyIFLRSCn/+fIsUU6bmJDax/r7gTh2PEAEvgODYwg0rRRjqSM/oww==" saltValue="tbZzHO5lCNHCDH5y3XGZag==" spinCount="100000" sqref="C13" name="Range1_4"/>
    <protectedRange algorithmName="SHA-512" hashValue="R8frfBQ/MhInQYm+jLEgMwgPwCkrGPIUaxyIFLRSCn/+fIsUU6bmJDax/r7gTh2PEAEvgODYwg0rRRjqSM/oww==" saltValue="tbZzHO5lCNHCDH5y3XGZag==" spinCount="100000" sqref="C14" name="Range1_5"/>
    <protectedRange algorithmName="SHA-512" hashValue="R8frfBQ/MhInQYm+jLEgMwgPwCkrGPIUaxyIFLRSCn/+fIsUU6bmJDax/r7gTh2PEAEvgODYwg0rRRjqSM/oww==" saltValue="tbZzHO5lCNHCDH5y3XGZag==" spinCount="100000" sqref="C15" name="Range1_6"/>
    <protectedRange algorithmName="SHA-512" hashValue="R8frfBQ/MhInQYm+jLEgMwgPwCkrGPIUaxyIFLRSCn/+fIsUU6bmJDax/r7gTh2PEAEvgODYwg0rRRjqSM/oww==" saltValue="tbZzHO5lCNHCDH5y3XGZag==" spinCount="100000" sqref="C16" name="Range1_7"/>
    <protectedRange algorithmName="SHA-512" hashValue="R8frfBQ/MhInQYm+jLEgMwgPwCkrGPIUaxyIFLRSCn/+fIsUU6bmJDax/r7gTh2PEAEvgODYwg0rRRjqSM/oww==" saltValue="tbZzHO5lCNHCDH5y3XGZag==" spinCount="100000" sqref="C17" name="Range1_8"/>
    <protectedRange algorithmName="SHA-512" hashValue="R8frfBQ/MhInQYm+jLEgMwgPwCkrGPIUaxyIFLRSCn/+fIsUU6bmJDax/r7gTh2PEAEvgODYwg0rRRjqSM/oww==" saltValue="tbZzHO5lCNHCDH5y3XGZag==" spinCount="100000" sqref="D20" name="Range1_9"/>
    <protectedRange algorithmName="SHA-512" hashValue="R8frfBQ/MhInQYm+jLEgMwgPwCkrGPIUaxyIFLRSCn/+fIsUU6bmJDax/r7gTh2PEAEvgODYwg0rRRjqSM/oww==" saltValue="tbZzHO5lCNHCDH5y3XGZag==" spinCount="100000" sqref="C27" name="Range1"/>
    <protectedRange algorithmName="SHA-512" hashValue="R8frfBQ/MhInQYm+jLEgMwgPwCkrGPIUaxyIFLRSCn/+fIsUU6bmJDax/r7gTh2PEAEvgODYwg0rRRjqSM/oww==" saltValue="tbZzHO5lCNHCDH5y3XGZag==" spinCount="100000" sqref="D28:D31" name="Range1_3"/>
    <protectedRange algorithmName="SHA-512" hashValue="R8frfBQ/MhInQYm+jLEgMwgPwCkrGPIUaxyIFLRSCn/+fIsUU6bmJDax/r7gTh2PEAEvgODYwg0rRRjqSM/oww==" saltValue="tbZzHO5lCNHCDH5y3XGZag==" spinCount="100000" sqref="F29:F30" name="Range1_10"/>
    <protectedRange algorithmName="SHA-512" hashValue="R8frfBQ/MhInQYm+jLEgMwgPwCkrGPIUaxyIFLRSCn/+fIsUU6bmJDax/r7gTh2PEAEvgODYwg0rRRjqSM/oww==" saltValue="tbZzHO5lCNHCDH5y3XGZag==" spinCount="100000" sqref="C30" name="Range1_11"/>
    <protectedRange algorithmName="SHA-512" hashValue="R8frfBQ/MhInQYm+jLEgMwgPwCkrGPIUaxyIFLRSCn/+fIsUU6bmJDax/r7gTh2PEAEvgODYwg0rRRjqSM/oww==" saltValue="tbZzHO5lCNHCDH5y3XGZag==" spinCount="100000" sqref="C31" name="Range1_12"/>
    <protectedRange algorithmName="SHA-512" hashValue="R8frfBQ/MhInQYm+jLEgMwgPwCkrGPIUaxyIFLRSCn/+fIsUU6bmJDax/r7gTh2PEAEvgODYwg0rRRjqSM/oww==" saltValue="tbZzHO5lCNHCDH5y3XGZag==" spinCount="100000" sqref="F31" name="Range1_13"/>
    <protectedRange algorithmName="SHA-512" hashValue="R8frfBQ/MhInQYm+jLEgMwgPwCkrGPIUaxyIFLRSCn/+fIsUU6bmJDax/r7gTh2PEAEvgODYwg0rRRjqSM/oww==" saltValue="tbZzHO5lCNHCDH5y3XGZag==" spinCount="100000" sqref="C34" name="Range1_14"/>
    <protectedRange algorithmName="SHA-512" hashValue="R8frfBQ/MhInQYm+jLEgMwgPwCkrGPIUaxyIFLRSCn/+fIsUU6bmJDax/r7gTh2PEAEvgODYwg0rRRjqSM/oww==" saltValue="tbZzHO5lCNHCDH5y3XGZag==" spinCount="100000" sqref="F50 F35:F36" name="Range1_15"/>
    <protectedRange algorithmName="SHA-512" hashValue="R8frfBQ/MhInQYm+jLEgMwgPwCkrGPIUaxyIFLRSCn/+fIsUU6bmJDax/r7gTh2PEAEvgODYwg0rRRjqSM/oww==" saltValue="tbZzHO5lCNHCDH5y3XGZag==" spinCount="100000" sqref="B43" name="Range1_16"/>
    <protectedRange algorithmName="SHA-512" hashValue="R8frfBQ/MhInQYm+jLEgMwgPwCkrGPIUaxyIFLRSCn/+fIsUU6bmJDax/r7gTh2PEAEvgODYwg0rRRjqSM/oww==" saltValue="tbZzHO5lCNHCDH5y3XGZag==" spinCount="100000" sqref="C43" name="Range1_17"/>
    <protectedRange algorithmName="SHA-512" hashValue="R8frfBQ/MhInQYm+jLEgMwgPwCkrGPIUaxyIFLRSCn/+fIsUU6bmJDax/r7gTh2PEAEvgODYwg0rRRjqSM/oww==" saltValue="tbZzHO5lCNHCDH5y3XGZag==" spinCount="100000" sqref="F54:F56" name="Range1_20"/>
    <protectedRange algorithmName="SHA-512" hashValue="R8frfBQ/MhInQYm+jLEgMwgPwCkrGPIUaxyIFLRSCn/+fIsUU6bmJDax/r7gTh2PEAEvgODYwg0rRRjqSM/oww==" saltValue="tbZzHO5lCNHCDH5y3XGZag==" spinCount="100000" sqref="C11:C12" name="Range1_27"/>
  </protectedRanges>
  <mergeCells count="7">
    <mergeCell ref="A2:H2"/>
    <mergeCell ref="A3:H3"/>
    <mergeCell ref="A4:C4"/>
    <mergeCell ref="A49:C49"/>
    <mergeCell ref="C1:F1"/>
    <mergeCell ref="A6:C6"/>
    <mergeCell ref="A37:C37"/>
  </mergeCells>
  <pageMargins left="0.74803149606299213" right="7.874015748031496E-2" top="0.70866141732283472" bottom="0.47244094488188981" header="0.31496062992125984" footer="0.31496062992125984"/>
  <pageSetup paperSize="9" scale="73" fitToHeight="0" orientation="landscape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1"/>
  <sheetViews>
    <sheetView zoomScale="85" zoomScaleNormal="85" workbookViewId="0">
      <pane ySplit="3" topLeftCell="A32" activePane="bottomLeft" state="frozen"/>
      <selection pane="bottomLeft" activeCell="B59" sqref="B59:C62"/>
    </sheetView>
  </sheetViews>
  <sheetFormatPr defaultRowHeight="12.75"/>
  <cols>
    <col min="1" max="1" width="4.28515625" style="43" customWidth="1"/>
    <col min="2" max="2" width="5.28515625" style="43" customWidth="1"/>
    <col min="3" max="3" width="43.5703125" style="43" customWidth="1"/>
    <col min="4" max="4" width="20" style="94" customWidth="1"/>
    <col min="5" max="5" width="14.85546875" style="94" customWidth="1"/>
    <col min="6" max="6" width="20" style="43" customWidth="1"/>
    <col min="7" max="7" width="8.5703125" style="43" customWidth="1"/>
    <col min="8" max="8" width="8.28515625" style="43" customWidth="1"/>
    <col min="9" max="9" width="0.28515625" style="43" hidden="1" customWidth="1"/>
    <col min="10" max="10" width="0.140625" style="43" hidden="1" customWidth="1"/>
    <col min="11" max="11" width="11.28515625" style="43" customWidth="1"/>
    <col min="12" max="12" width="12.85546875" style="43" bestFit="1" customWidth="1"/>
    <col min="13" max="13" width="11.7109375" style="43" bestFit="1" customWidth="1"/>
    <col min="14" max="14" width="11.85546875" style="43" bestFit="1" customWidth="1"/>
    <col min="15" max="250" width="9.140625" style="43"/>
    <col min="251" max="251" width="4.28515625" style="43" customWidth="1"/>
    <col min="252" max="252" width="5.28515625" style="43" customWidth="1"/>
    <col min="253" max="253" width="44.85546875" style="43" customWidth="1"/>
    <col min="254" max="254" width="13.7109375" style="43" customWidth="1"/>
    <col min="255" max="255" width="13.140625" style="43" customWidth="1"/>
    <col min="256" max="256" width="13.7109375" style="43" customWidth="1"/>
    <col min="257" max="258" width="9.5703125" style="43" customWidth="1"/>
    <col min="259" max="260" width="0" style="43" hidden="1" customWidth="1"/>
    <col min="261" max="506" width="9.140625" style="43"/>
    <col min="507" max="507" width="4.28515625" style="43" customWidth="1"/>
    <col min="508" max="508" width="5.28515625" style="43" customWidth="1"/>
    <col min="509" max="509" width="44.85546875" style="43" customWidth="1"/>
    <col min="510" max="510" width="13.7109375" style="43" customWidth="1"/>
    <col min="511" max="511" width="13.140625" style="43" customWidth="1"/>
    <col min="512" max="512" width="13.7109375" style="43" customWidth="1"/>
    <col min="513" max="514" width="9.5703125" style="43" customWidth="1"/>
    <col min="515" max="516" width="0" style="43" hidden="1" customWidth="1"/>
    <col min="517" max="762" width="9.140625" style="43"/>
    <col min="763" max="763" width="4.28515625" style="43" customWidth="1"/>
    <col min="764" max="764" width="5.28515625" style="43" customWidth="1"/>
    <col min="765" max="765" width="44.85546875" style="43" customWidth="1"/>
    <col min="766" max="766" width="13.7109375" style="43" customWidth="1"/>
    <col min="767" max="767" width="13.140625" style="43" customWidth="1"/>
    <col min="768" max="768" width="13.7109375" style="43" customWidth="1"/>
    <col min="769" max="770" width="9.5703125" style="43" customWidth="1"/>
    <col min="771" max="772" width="0" style="43" hidden="1" customWidth="1"/>
    <col min="773" max="1018" width="9.140625" style="43"/>
    <col min="1019" max="1019" width="4.28515625" style="43" customWidth="1"/>
    <col min="1020" max="1020" width="5.28515625" style="43" customWidth="1"/>
    <col min="1021" max="1021" width="44.85546875" style="43" customWidth="1"/>
    <col min="1022" max="1022" width="13.7109375" style="43" customWidth="1"/>
    <col min="1023" max="1023" width="13.140625" style="43" customWidth="1"/>
    <col min="1024" max="1024" width="13.7109375" style="43" customWidth="1"/>
    <col min="1025" max="1026" width="9.5703125" style="43" customWidth="1"/>
    <col min="1027" max="1028" width="0" style="43" hidden="1" customWidth="1"/>
    <col min="1029" max="1274" width="9.140625" style="43"/>
    <col min="1275" max="1275" width="4.28515625" style="43" customWidth="1"/>
    <col min="1276" max="1276" width="5.28515625" style="43" customWidth="1"/>
    <col min="1277" max="1277" width="44.85546875" style="43" customWidth="1"/>
    <col min="1278" max="1278" width="13.7109375" style="43" customWidth="1"/>
    <col min="1279" max="1279" width="13.140625" style="43" customWidth="1"/>
    <col min="1280" max="1280" width="13.7109375" style="43" customWidth="1"/>
    <col min="1281" max="1282" width="9.5703125" style="43" customWidth="1"/>
    <col min="1283" max="1284" width="0" style="43" hidden="1" customWidth="1"/>
    <col min="1285" max="1530" width="9.140625" style="43"/>
    <col min="1531" max="1531" width="4.28515625" style="43" customWidth="1"/>
    <col min="1532" max="1532" width="5.28515625" style="43" customWidth="1"/>
    <col min="1533" max="1533" width="44.85546875" style="43" customWidth="1"/>
    <col min="1534" max="1534" width="13.7109375" style="43" customWidth="1"/>
    <col min="1535" max="1535" width="13.140625" style="43" customWidth="1"/>
    <col min="1536" max="1536" width="13.7109375" style="43" customWidth="1"/>
    <col min="1537" max="1538" width="9.5703125" style="43" customWidth="1"/>
    <col min="1539" max="1540" width="0" style="43" hidden="1" customWidth="1"/>
    <col min="1541" max="1786" width="9.140625" style="43"/>
    <col min="1787" max="1787" width="4.28515625" style="43" customWidth="1"/>
    <col min="1788" max="1788" width="5.28515625" style="43" customWidth="1"/>
    <col min="1789" max="1789" width="44.85546875" style="43" customWidth="1"/>
    <col min="1790" max="1790" width="13.7109375" style="43" customWidth="1"/>
    <col min="1791" max="1791" width="13.140625" style="43" customWidth="1"/>
    <col min="1792" max="1792" width="13.7109375" style="43" customWidth="1"/>
    <col min="1793" max="1794" width="9.5703125" style="43" customWidth="1"/>
    <col min="1795" max="1796" width="0" style="43" hidden="1" customWidth="1"/>
    <col min="1797" max="2042" width="9.140625" style="43"/>
    <col min="2043" max="2043" width="4.28515625" style="43" customWidth="1"/>
    <col min="2044" max="2044" width="5.28515625" style="43" customWidth="1"/>
    <col min="2045" max="2045" width="44.85546875" style="43" customWidth="1"/>
    <col min="2046" max="2046" width="13.7109375" style="43" customWidth="1"/>
    <col min="2047" max="2047" width="13.140625" style="43" customWidth="1"/>
    <col min="2048" max="2048" width="13.7109375" style="43" customWidth="1"/>
    <col min="2049" max="2050" width="9.5703125" style="43" customWidth="1"/>
    <col min="2051" max="2052" width="0" style="43" hidden="1" customWidth="1"/>
    <col min="2053" max="2298" width="9.140625" style="43"/>
    <col min="2299" max="2299" width="4.28515625" style="43" customWidth="1"/>
    <col min="2300" max="2300" width="5.28515625" style="43" customWidth="1"/>
    <col min="2301" max="2301" width="44.85546875" style="43" customWidth="1"/>
    <col min="2302" max="2302" width="13.7109375" style="43" customWidth="1"/>
    <col min="2303" max="2303" width="13.140625" style="43" customWidth="1"/>
    <col min="2304" max="2304" width="13.7109375" style="43" customWidth="1"/>
    <col min="2305" max="2306" width="9.5703125" style="43" customWidth="1"/>
    <col min="2307" max="2308" width="0" style="43" hidden="1" customWidth="1"/>
    <col min="2309" max="2554" width="9.140625" style="43"/>
    <col min="2555" max="2555" width="4.28515625" style="43" customWidth="1"/>
    <col min="2556" max="2556" width="5.28515625" style="43" customWidth="1"/>
    <col min="2557" max="2557" width="44.85546875" style="43" customWidth="1"/>
    <col min="2558" max="2558" width="13.7109375" style="43" customWidth="1"/>
    <col min="2559" max="2559" width="13.140625" style="43" customWidth="1"/>
    <col min="2560" max="2560" width="13.7109375" style="43" customWidth="1"/>
    <col min="2561" max="2562" width="9.5703125" style="43" customWidth="1"/>
    <col min="2563" max="2564" width="0" style="43" hidden="1" customWidth="1"/>
    <col min="2565" max="2810" width="9.140625" style="43"/>
    <col min="2811" max="2811" width="4.28515625" style="43" customWidth="1"/>
    <col min="2812" max="2812" width="5.28515625" style="43" customWidth="1"/>
    <col min="2813" max="2813" width="44.85546875" style="43" customWidth="1"/>
    <col min="2814" max="2814" width="13.7109375" style="43" customWidth="1"/>
    <col min="2815" max="2815" width="13.140625" style="43" customWidth="1"/>
    <col min="2816" max="2816" width="13.7109375" style="43" customWidth="1"/>
    <col min="2817" max="2818" width="9.5703125" style="43" customWidth="1"/>
    <col min="2819" max="2820" width="0" style="43" hidden="1" customWidth="1"/>
    <col min="2821" max="3066" width="9.140625" style="43"/>
    <col min="3067" max="3067" width="4.28515625" style="43" customWidth="1"/>
    <col min="3068" max="3068" width="5.28515625" style="43" customWidth="1"/>
    <col min="3069" max="3069" width="44.85546875" style="43" customWidth="1"/>
    <col min="3070" max="3070" width="13.7109375" style="43" customWidth="1"/>
    <col min="3071" max="3071" width="13.140625" style="43" customWidth="1"/>
    <col min="3072" max="3072" width="13.7109375" style="43" customWidth="1"/>
    <col min="3073" max="3074" width="9.5703125" style="43" customWidth="1"/>
    <col min="3075" max="3076" width="0" style="43" hidden="1" customWidth="1"/>
    <col min="3077" max="3322" width="9.140625" style="43"/>
    <col min="3323" max="3323" width="4.28515625" style="43" customWidth="1"/>
    <col min="3324" max="3324" width="5.28515625" style="43" customWidth="1"/>
    <col min="3325" max="3325" width="44.85546875" style="43" customWidth="1"/>
    <col min="3326" max="3326" width="13.7109375" style="43" customWidth="1"/>
    <col min="3327" max="3327" width="13.140625" style="43" customWidth="1"/>
    <col min="3328" max="3328" width="13.7109375" style="43" customWidth="1"/>
    <col min="3329" max="3330" width="9.5703125" style="43" customWidth="1"/>
    <col min="3331" max="3332" width="0" style="43" hidden="1" customWidth="1"/>
    <col min="3333" max="3578" width="9.140625" style="43"/>
    <col min="3579" max="3579" width="4.28515625" style="43" customWidth="1"/>
    <col min="3580" max="3580" width="5.28515625" style="43" customWidth="1"/>
    <col min="3581" max="3581" width="44.85546875" style="43" customWidth="1"/>
    <col min="3582" max="3582" width="13.7109375" style="43" customWidth="1"/>
    <col min="3583" max="3583" width="13.140625" style="43" customWidth="1"/>
    <col min="3584" max="3584" width="13.7109375" style="43" customWidth="1"/>
    <col min="3585" max="3586" width="9.5703125" style="43" customWidth="1"/>
    <col min="3587" max="3588" width="0" style="43" hidden="1" customWidth="1"/>
    <col min="3589" max="3834" width="9.140625" style="43"/>
    <col min="3835" max="3835" width="4.28515625" style="43" customWidth="1"/>
    <col min="3836" max="3836" width="5.28515625" style="43" customWidth="1"/>
    <col min="3837" max="3837" width="44.85546875" style="43" customWidth="1"/>
    <col min="3838" max="3838" width="13.7109375" style="43" customWidth="1"/>
    <col min="3839" max="3839" width="13.140625" style="43" customWidth="1"/>
    <col min="3840" max="3840" width="13.7109375" style="43" customWidth="1"/>
    <col min="3841" max="3842" width="9.5703125" style="43" customWidth="1"/>
    <col min="3843" max="3844" width="0" style="43" hidden="1" customWidth="1"/>
    <col min="3845" max="4090" width="9.140625" style="43"/>
    <col min="4091" max="4091" width="4.28515625" style="43" customWidth="1"/>
    <col min="4092" max="4092" width="5.28515625" style="43" customWidth="1"/>
    <col min="4093" max="4093" width="44.85546875" style="43" customWidth="1"/>
    <col min="4094" max="4094" width="13.7109375" style="43" customWidth="1"/>
    <col min="4095" max="4095" width="13.140625" style="43" customWidth="1"/>
    <col min="4096" max="4096" width="13.7109375" style="43" customWidth="1"/>
    <col min="4097" max="4098" width="9.5703125" style="43" customWidth="1"/>
    <col min="4099" max="4100" width="0" style="43" hidden="1" customWidth="1"/>
    <col min="4101" max="4346" width="9.140625" style="43"/>
    <col min="4347" max="4347" width="4.28515625" style="43" customWidth="1"/>
    <col min="4348" max="4348" width="5.28515625" style="43" customWidth="1"/>
    <col min="4349" max="4349" width="44.85546875" style="43" customWidth="1"/>
    <col min="4350" max="4350" width="13.7109375" style="43" customWidth="1"/>
    <col min="4351" max="4351" width="13.140625" style="43" customWidth="1"/>
    <col min="4352" max="4352" width="13.7109375" style="43" customWidth="1"/>
    <col min="4353" max="4354" width="9.5703125" style="43" customWidth="1"/>
    <col min="4355" max="4356" width="0" style="43" hidden="1" customWidth="1"/>
    <col min="4357" max="4602" width="9.140625" style="43"/>
    <col min="4603" max="4603" width="4.28515625" style="43" customWidth="1"/>
    <col min="4604" max="4604" width="5.28515625" style="43" customWidth="1"/>
    <col min="4605" max="4605" width="44.85546875" style="43" customWidth="1"/>
    <col min="4606" max="4606" width="13.7109375" style="43" customWidth="1"/>
    <col min="4607" max="4607" width="13.140625" style="43" customWidth="1"/>
    <col min="4608" max="4608" width="13.7109375" style="43" customWidth="1"/>
    <col min="4609" max="4610" width="9.5703125" style="43" customWidth="1"/>
    <col min="4611" max="4612" width="0" style="43" hidden="1" customWidth="1"/>
    <col min="4613" max="4858" width="9.140625" style="43"/>
    <col min="4859" max="4859" width="4.28515625" style="43" customWidth="1"/>
    <col min="4860" max="4860" width="5.28515625" style="43" customWidth="1"/>
    <col min="4861" max="4861" width="44.85546875" style="43" customWidth="1"/>
    <col min="4862" max="4862" width="13.7109375" style="43" customWidth="1"/>
    <col min="4863" max="4863" width="13.140625" style="43" customWidth="1"/>
    <col min="4864" max="4864" width="13.7109375" style="43" customWidth="1"/>
    <col min="4865" max="4866" width="9.5703125" style="43" customWidth="1"/>
    <col min="4867" max="4868" width="0" style="43" hidden="1" customWidth="1"/>
    <col min="4869" max="5114" width="9.140625" style="43"/>
    <col min="5115" max="5115" width="4.28515625" style="43" customWidth="1"/>
    <col min="5116" max="5116" width="5.28515625" style="43" customWidth="1"/>
    <col min="5117" max="5117" width="44.85546875" style="43" customWidth="1"/>
    <col min="5118" max="5118" width="13.7109375" style="43" customWidth="1"/>
    <col min="5119" max="5119" width="13.140625" style="43" customWidth="1"/>
    <col min="5120" max="5120" width="13.7109375" style="43" customWidth="1"/>
    <col min="5121" max="5122" width="9.5703125" style="43" customWidth="1"/>
    <col min="5123" max="5124" width="0" style="43" hidden="1" customWidth="1"/>
    <col min="5125" max="5370" width="9.140625" style="43"/>
    <col min="5371" max="5371" width="4.28515625" style="43" customWidth="1"/>
    <col min="5372" max="5372" width="5.28515625" style="43" customWidth="1"/>
    <col min="5373" max="5373" width="44.85546875" style="43" customWidth="1"/>
    <col min="5374" max="5374" width="13.7109375" style="43" customWidth="1"/>
    <col min="5375" max="5375" width="13.140625" style="43" customWidth="1"/>
    <col min="5376" max="5376" width="13.7109375" style="43" customWidth="1"/>
    <col min="5377" max="5378" width="9.5703125" style="43" customWidth="1"/>
    <col min="5379" max="5380" width="0" style="43" hidden="1" customWidth="1"/>
    <col min="5381" max="5626" width="9.140625" style="43"/>
    <col min="5627" max="5627" width="4.28515625" style="43" customWidth="1"/>
    <col min="5628" max="5628" width="5.28515625" style="43" customWidth="1"/>
    <col min="5629" max="5629" width="44.85546875" style="43" customWidth="1"/>
    <col min="5630" max="5630" width="13.7109375" style="43" customWidth="1"/>
    <col min="5631" max="5631" width="13.140625" style="43" customWidth="1"/>
    <col min="5632" max="5632" width="13.7109375" style="43" customWidth="1"/>
    <col min="5633" max="5634" width="9.5703125" style="43" customWidth="1"/>
    <col min="5635" max="5636" width="0" style="43" hidden="1" customWidth="1"/>
    <col min="5637" max="5882" width="9.140625" style="43"/>
    <col min="5883" max="5883" width="4.28515625" style="43" customWidth="1"/>
    <col min="5884" max="5884" width="5.28515625" style="43" customWidth="1"/>
    <col min="5885" max="5885" width="44.85546875" style="43" customWidth="1"/>
    <col min="5886" max="5886" width="13.7109375" style="43" customWidth="1"/>
    <col min="5887" max="5887" width="13.140625" style="43" customWidth="1"/>
    <col min="5888" max="5888" width="13.7109375" style="43" customWidth="1"/>
    <col min="5889" max="5890" width="9.5703125" style="43" customWidth="1"/>
    <col min="5891" max="5892" width="0" style="43" hidden="1" customWidth="1"/>
    <col min="5893" max="6138" width="9.140625" style="43"/>
    <col min="6139" max="6139" width="4.28515625" style="43" customWidth="1"/>
    <col min="6140" max="6140" width="5.28515625" style="43" customWidth="1"/>
    <col min="6141" max="6141" width="44.85546875" style="43" customWidth="1"/>
    <col min="6142" max="6142" width="13.7109375" style="43" customWidth="1"/>
    <col min="6143" max="6143" width="13.140625" style="43" customWidth="1"/>
    <col min="6144" max="6144" width="13.7109375" style="43" customWidth="1"/>
    <col min="6145" max="6146" width="9.5703125" style="43" customWidth="1"/>
    <col min="6147" max="6148" width="0" style="43" hidden="1" customWidth="1"/>
    <col min="6149" max="6394" width="9.140625" style="43"/>
    <col min="6395" max="6395" width="4.28515625" style="43" customWidth="1"/>
    <col min="6396" max="6396" width="5.28515625" style="43" customWidth="1"/>
    <col min="6397" max="6397" width="44.85546875" style="43" customWidth="1"/>
    <col min="6398" max="6398" width="13.7109375" style="43" customWidth="1"/>
    <col min="6399" max="6399" width="13.140625" style="43" customWidth="1"/>
    <col min="6400" max="6400" width="13.7109375" style="43" customWidth="1"/>
    <col min="6401" max="6402" width="9.5703125" style="43" customWidth="1"/>
    <col min="6403" max="6404" width="0" style="43" hidden="1" customWidth="1"/>
    <col min="6405" max="6650" width="9.140625" style="43"/>
    <col min="6651" max="6651" width="4.28515625" style="43" customWidth="1"/>
    <col min="6652" max="6652" width="5.28515625" style="43" customWidth="1"/>
    <col min="6653" max="6653" width="44.85546875" style="43" customWidth="1"/>
    <col min="6654" max="6654" width="13.7109375" style="43" customWidth="1"/>
    <col min="6655" max="6655" width="13.140625" style="43" customWidth="1"/>
    <col min="6656" max="6656" width="13.7109375" style="43" customWidth="1"/>
    <col min="6657" max="6658" width="9.5703125" style="43" customWidth="1"/>
    <col min="6659" max="6660" width="0" style="43" hidden="1" customWidth="1"/>
    <col min="6661" max="6906" width="9.140625" style="43"/>
    <col min="6907" max="6907" width="4.28515625" style="43" customWidth="1"/>
    <col min="6908" max="6908" width="5.28515625" style="43" customWidth="1"/>
    <col min="6909" max="6909" width="44.85546875" style="43" customWidth="1"/>
    <col min="6910" max="6910" width="13.7109375" style="43" customWidth="1"/>
    <col min="6911" max="6911" width="13.140625" style="43" customWidth="1"/>
    <col min="6912" max="6912" width="13.7109375" style="43" customWidth="1"/>
    <col min="6913" max="6914" width="9.5703125" style="43" customWidth="1"/>
    <col min="6915" max="6916" width="0" style="43" hidden="1" customWidth="1"/>
    <col min="6917" max="7162" width="9.140625" style="43"/>
    <col min="7163" max="7163" width="4.28515625" style="43" customWidth="1"/>
    <col min="7164" max="7164" width="5.28515625" style="43" customWidth="1"/>
    <col min="7165" max="7165" width="44.85546875" style="43" customWidth="1"/>
    <col min="7166" max="7166" width="13.7109375" style="43" customWidth="1"/>
    <col min="7167" max="7167" width="13.140625" style="43" customWidth="1"/>
    <col min="7168" max="7168" width="13.7109375" style="43" customWidth="1"/>
    <col min="7169" max="7170" width="9.5703125" style="43" customWidth="1"/>
    <col min="7171" max="7172" width="0" style="43" hidden="1" customWidth="1"/>
    <col min="7173" max="7418" width="9.140625" style="43"/>
    <col min="7419" max="7419" width="4.28515625" style="43" customWidth="1"/>
    <col min="7420" max="7420" width="5.28515625" style="43" customWidth="1"/>
    <col min="7421" max="7421" width="44.85546875" style="43" customWidth="1"/>
    <col min="7422" max="7422" width="13.7109375" style="43" customWidth="1"/>
    <col min="7423" max="7423" width="13.140625" style="43" customWidth="1"/>
    <col min="7424" max="7424" width="13.7109375" style="43" customWidth="1"/>
    <col min="7425" max="7426" width="9.5703125" style="43" customWidth="1"/>
    <col min="7427" max="7428" width="0" style="43" hidden="1" customWidth="1"/>
    <col min="7429" max="7674" width="9.140625" style="43"/>
    <col min="7675" max="7675" width="4.28515625" style="43" customWidth="1"/>
    <col min="7676" max="7676" width="5.28515625" style="43" customWidth="1"/>
    <col min="7677" max="7677" width="44.85546875" style="43" customWidth="1"/>
    <col min="7678" max="7678" width="13.7109375" style="43" customWidth="1"/>
    <col min="7679" max="7679" width="13.140625" style="43" customWidth="1"/>
    <col min="7680" max="7680" width="13.7109375" style="43" customWidth="1"/>
    <col min="7681" max="7682" width="9.5703125" style="43" customWidth="1"/>
    <col min="7683" max="7684" width="0" style="43" hidden="1" customWidth="1"/>
    <col min="7685" max="7930" width="9.140625" style="43"/>
    <col min="7931" max="7931" width="4.28515625" style="43" customWidth="1"/>
    <col min="7932" max="7932" width="5.28515625" style="43" customWidth="1"/>
    <col min="7933" max="7933" width="44.85546875" style="43" customWidth="1"/>
    <col min="7934" max="7934" width="13.7109375" style="43" customWidth="1"/>
    <col min="7935" max="7935" width="13.140625" style="43" customWidth="1"/>
    <col min="7936" max="7936" width="13.7109375" style="43" customWidth="1"/>
    <col min="7937" max="7938" width="9.5703125" style="43" customWidth="1"/>
    <col min="7939" max="7940" width="0" style="43" hidden="1" customWidth="1"/>
    <col min="7941" max="8186" width="9.140625" style="43"/>
    <col min="8187" max="8187" width="4.28515625" style="43" customWidth="1"/>
    <col min="8188" max="8188" width="5.28515625" style="43" customWidth="1"/>
    <col min="8189" max="8189" width="44.85546875" style="43" customWidth="1"/>
    <col min="8190" max="8190" width="13.7109375" style="43" customWidth="1"/>
    <col min="8191" max="8191" width="13.140625" style="43" customWidth="1"/>
    <col min="8192" max="8192" width="13.7109375" style="43" customWidth="1"/>
    <col min="8193" max="8194" width="9.5703125" style="43" customWidth="1"/>
    <col min="8195" max="8196" width="0" style="43" hidden="1" customWidth="1"/>
    <col min="8197" max="8442" width="9.140625" style="43"/>
    <col min="8443" max="8443" width="4.28515625" style="43" customWidth="1"/>
    <col min="8444" max="8444" width="5.28515625" style="43" customWidth="1"/>
    <col min="8445" max="8445" width="44.85546875" style="43" customWidth="1"/>
    <col min="8446" max="8446" width="13.7109375" style="43" customWidth="1"/>
    <col min="8447" max="8447" width="13.140625" style="43" customWidth="1"/>
    <col min="8448" max="8448" width="13.7109375" style="43" customWidth="1"/>
    <col min="8449" max="8450" width="9.5703125" style="43" customWidth="1"/>
    <col min="8451" max="8452" width="0" style="43" hidden="1" customWidth="1"/>
    <col min="8453" max="8698" width="9.140625" style="43"/>
    <col min="8699" max="8699" width="4.28515625" style="43" customWidth="1"/>
    <col min="8700" max="8700" width="5.28515625" style="43" customWidth="1"/>
    <col min="8701" max="8701" width="44.85546875" style="43" customWidth="1"/>
    <col min="8702" max="8702" width="13.7109375" style="43" customWidth="1"/>
    <col min="8703" max="8703" width="13.140625" style="43" customWidth="1"/>
    <col min="8704" max="8704" width="13.7109375" style="43" customWidth="1"/>
    <col min="8705" max="8706" width="9.5703125" style="43" customWidth="1"/>
    <col min="8707" max="8708" width="0" style="43" hidden="1" customWidth="1"/>
    <col min="8709" max="8954" width="9.140625" style="43"/>
    <col min="8955" max="8955" width="4.28515625" style="43" customWidth="1"/>
    <col min="8956" max="8956" width="5.28515625" style="43" customWidth="1"/>
    <col min="8957" max="8957" width="44.85546875" style="43" customWidth="1"/>
    <col min="8958" max="8958" width="13.7109375" style="43" customWidth="1"/>
    <col min="8959" max="8959" width="13.140625" style="43" customWidth="1"/>
    <col min="8960" max="8960" width="13.7109375" style="43" customWidth="1"/>
    <col min="8961" max="8962" width="9.5703125" style="43" customWidth="1"/>
    <col min="8963" max="8964" width="0" style="43" hidden="1" customWidth="1"/>
    <col min="8965" max="9210" width="9.140625" style="43"/>
    <col min="9211" max="9211" width="4.28515625" style="43" customWidth="1"/>
    <col min="9212" max="9212" width="5.28515625" style="43" customWidth="1"/>
    <col min="9213" max="9213" width="44.85546875" style="43" customWidth="1"/>
    <col min="9214" max="9214" width="13.7109375" style="43" customWidth="1"/>
    <col min="9215" max="9215" width="13.140625" style="43" customWidth="1"/>
    <col min="9216" max="9216" width="13.7109375" style="43" customWidth="1"/>
    <col min="9217" max="9218" width="9.5703125" style="43" customWidth="1"/>
    <col min="9219" max="9220" width="0" style="43" hidden="1" customWidth="1"/>
    <col min="9221" max="9466" width="9.140625" style="43"/>
    <col min="9467" max="9467" width="4.28515625" style="43" customWidth="1"/>
    <col min="9468" max="9468" width="5.28515625" style="43" customWidth="1"/>
    <col min="9469" max="9469" width="44.85546875" style="43" customWidth="1"/>
    <col min="9470" max="9470" width="13.7109375" style="43" customWidth="1"/>
    <col min="9471" max="9471" width="13.140625" style="43" customWidth="1"/>
    <col min="9472" max="9472" width="13.7109375" style="43" customWidth="1"/>
    <col min="9473" max="9474" width="9.5703125" style="43" customWidth="1"/>
    <col min="9475" max="9476" width="0" style="43" hidden="1" customWidth="1"/>
    <col min="9477" max="9722" width="9.140625" style="43"/>
    <col min="9723" max="9723" width="4.28515625" style="43" customWidth="1"/>
    <col min="9724" max="9724" width="5.28515625" style="43" customWidth="1"/>
    <col min="9725" max="9725" width="44.85546875" style="43" customWidth="1"/>
    <col min="9726" max="9726" width="13.7109375" style="43" customWidth="1"/>
    <col min="9727" max="9727" width="13.140625" style="43" customWidth="1"/>
    <col min="9728" max="9728" width="13.7109375" style="43" customWidth="1"/>
    <col min="9729" max="9730" width="9.5703125" style="43" customWidth="1"/>
    <col min="9731" max="9732" width="0" style="43" hidden="1" customWidth="1"/>
    <col min="9733" max="9978" width="9.140625" style="43"/>
    <col min="9979" max="9979" width="4.28515625" style="43" customWidth="1"/>
    <col min="9980" max="9980" width="5.28515625" style="43" customWidth="1"/>
    <col min="9981" max="9981" width="44.85546875" style="43" customWidth="1"/>
    <col min="9982" max="9982" width="13.7109375" style="43" customWidth="1"/>
    <col min="9983" max="9983" width="13.140625" style="43" customWidth="1"/>
    <col min="9984" max="9984" width="13.7109375" style="43" customWidth="1"/>
    <col min="9985" max="9986" width="9.5703125" style="43" customWidth="1"/>
    <col min="9987" max="9988" width="0" style="43" hidden="1" customWidth="1"/>
    <col min="9989" max="10234" width="9.140625" style="43"/>
    <col min="10235" max="10235" width="4.28515625" style="43" customWidth="1"/>
    <col min="10236" max="10236" width="5.28515625" style="43" customWidth="1"/>
    <col min="10237" max="10237" width="44.85546875" style="43" customWidth="1"/>
    <col min="10238" max="10238" width="13.7109375" style="43" customWidth="1"/>
    <col min="10239" max="10239" width="13.140625" style="43" customWidth="1"/>
    <col min="10240" max="10240" width="13.7109375" style="43" customWidth="1"/>
    <col min="10241" max="10242" width="9.5703125" style="43" customWidth="1"/>
    <col min="10243" max="10244" width="0" style="43" hidden="1" customWidth="1"/>
    <col min="10245" max="10490" width="9.140625" style="43"/>
    <col min="10491" max="10491" width="4.28515625" style="43" customWidth="1"/>
    <col min="10492" max="10492" width="5.28515625" style="43" customWidth="1"/>
    <col min="10493" max="10493" width="44.85546875" style="43" customWidth="1"/>
    <col min="10494" max="10494" width="13.7109375" style="43" customWidth="1"/>
    <col min="10495" max="10495" width="13.140625" style="43" customWidth="1"/>
    <col min="10496" max="10496" width="13.7109375" style="43" customWidth="1"/>
    <col min="10497" max="10498" width="9.5703125" style="43" customWidth="1"/>
    <col min="10499" max="10500" width="0" style="43" hidden="1" customWidth="1"/>
    <col min="10501" max="10746" width="9.140625" style="43"/>
    <col min="10747" max="10747" width="4.28515625" style="43" customWidth="1"/>
    <col min="10748" max="10748" width="5.28515625" style="43" customWidth="1"/>
    <col min="10749" max="10749" width="44.85546875" style="43" customWidth="1"/>
    <col min="10750" max="10750" width="13.7109375" style="43" customWidth="1"/>
    <col min="10751" max="10751" width="13.140625" style="43" customWidth="1"/>
    <col min="10752" max="10752" width="13.7109375" style="43" customWidth="1"/>
    <col min="10753" max="10754" width="9.5703125" style="43" customWidth="1"/>
    <col min="10755" max="10756" width="0" style="43" hidden="1" customWidth="1"/>
    <col min="10757" max="11002" width="9.140625" style="43"/>
    <col min="11003" max="11003" width="4.28515625" style="43" customWidth="1"/>
    <col min="11004" max="11004" width="5.28515625" style="43" customWidth="1"/>
    <col min="11005" max="11005" width="44.85546875" style="43" customWidth="1"/>
    <col min="11006" max="11006" width="13.7109375" style="43" customWidth="1"/>
    <col min="11007" max="11007" width="13.140625" style="43" customWidth="1"/>
    <col min="11008" max="11008" width="13.7109375" style="43" customWidth="1"/>
    <col min="11009" max="11010" width="9.5703125" style="43" customWidth="1"/>
    <col min="11011" max="11012" width="0" style="43" hidden="1" customWidth="1"/>
    <col min="11013" max="11258" width="9.140625" style="43"/>
    <col min="11259" max="11259" width="4.28515625" style="43" customWidth="1"/>
    <col min="11260" max="11260" width="5.28515625" style="43" customWidth="1"/>
    <col min="11261" max="11261" width="44.85546875" style="43" customWidth="1"/>
    <col min="11262" max="11262" width="13.7109375" style="43" customWidth="1"/>
    <col min="11263" max="11263" width="13.140625" style="43" customWidth="1"/>
    <col min="11264" max="11264" width="13.7109375" style="43" customWidth="1"/>
    <col min="11265" max="11266" width="9.5703125" style="43" customWidth="1"/>
    <col min="11267" max="11268" width="0" style="43" hidden="1" customWidth="1"/>
    <col min="11269" max="11514" width="9.140625" style="43"/>
    <col min="11515" max="11515" width="4.28515625" style="43" customWidth="1"/>
    <col min="11516" max="11516" width="5.28515625" style="43" customWidth="1"/>
    <col min="11517" max="11517" width="44.85546875" style="43" customWidth="1"/>
    <col min="11518" max="11518" width="13.7109375" style="43" customWidth="1"/>
    <col min="11519" max="11519" width="13.140625" style="43" customWidth="1"/>
    <col min="11520" max="11520" width="13.7109375" style="43" customWidth="1"/>
    <col min="11521" max="11522" width="9.5703125" style="43" customWidth="1"/>
    <col min="11523" max="11524" width="0" style="43" hidden="1" customWidth="1"/>
    <col min="11525" max="11770" width="9.140625" style="43"/>
    <col min="11771" max="11771" width="4.28515625" style="43" customWidth="1"/>
    <col min="11772" max="11772" width="5.28515625" style="43" customWidth="1"/>
    <col min="11773" max="11773" width="44.85546875" style="43" customWidth="1"/>
    <col min="11774" max="11774" width="13.7109375" style="43" customWidth="1"/>
    <col min="11775" max="11775" width="13.140625" style="43" customWidth="1"/>
    <col min="11776" max="11776" width="13.7109375" style="43" customWidth="1"/>
    <col min="11777" max="11778" width="9.5703125" style="43" customWidth="1"/>
    <col min="11779" max="11780" width="0" style="43" hidden="1" customWidth="1"/>
    <col min="11781" max="12026" width="9.140625" style="43"/>
    <col min="12027" max="12027" width="4.28515625" style="43" customWidth="1"/>
    <col min="12028" max="12028" width="5.28515625" style="43" customWidth="1"/>
    <col min="12029" max="12029" width="44.85546875" style="43" customWidth="1"/>
    <col min="12030" max="12030" width="13.7109375" style="43" customWidth="1"/>
    <col min="12031" max="12031" width="13.140625" style="43" customWidth="1"/>
    <col min="12032" max="12032" width="13.7109375" style="43" customWidth="1"/>
    <col min="12033" max="12034" width="9.5703125" style="43" customWidth="1"/>
    <col min="12035" max="12036" width="0" style="43" hidden="1" customWidth="1"/>
    <col min="12037" max="12282" width="9.140625" style="43"/>
    <col min="12283" max="12283" width="4.28515625" style="43" customWidth="1"/>
    <col min="12284" max="12284" width="5.28515625" style="43" customWidth="1"/>
    <col min="12285" max="12285" width="44.85546875" style="43" customWidth="1"/>
    <col min="12286" max="12286" width="13.7109375" style="43" customWidth="1"/>
    <col min="12287" max="12287" width="13.140625" style="43" customWidth="1"/>
    <col min="12288" max="12288" width="13.7109375" style="43" customWidth="1"/>
    <col min="12289" max="12290" width="9.5703125" style="43" customWidth="1"/>
    <col min="12291" max="12292" width="0" style="43" hidden="1" customWidth="1"/>
    <col min="12293" max="12538" width="9.140625" style="43"/>
    <col min="12539" max="12539" width="4.28515625" style="43" customWidth="1"/>
    <col min="12540" max="12540" width="5.28515625" style="43" customWidth="1"/>
    <col min="12541" max="12541" width="44.85546875" style="43" customWidth="1"/>
    <col min="12542" max="12542" width="13.7109375" style="43" customWidth="1"/>
    <col min="12543" max="12543" width="13.140625" style="43" customWidth="1"/>
    <col min="12544" max="12544" width="13.7109375" style="43" customWidth="1"/>
    <col min="12545" max="12546" width="9.5703125" style="43" customWidth="1"/>
    <col min="12547" max="12548" width="0" style="43" hidden="1" customWidth="1"/>
    <col min="12549" max="12794" width="9.140625" style="43"/>
    <col min="12795" max="12795" width="4.28515625" style="43" customWidth="1"/>
    <col min="12796" max="12796" width="5.28515625" style="43" customWidth="1"/>
    <col min="12797" max="12797" width="44.85546875" style="43" customWidth="1"/>
    <col min="12798" max="12798" width="13.7109375" style="43" customWidth="1"/>
    <col min="12799" max="12799" width="13.140625" style="43" customWidth="1"/>
    <col min="12800" max="12800" width="13.7109375" style="43" customWidth="1"/>
    <col min="12801" max="12802" width="9.5703125" style="43" customWidth="1"/>
    <col min="12803" max="12804" width="0" style="43" hidden="1" customWidth="1"/>
    <col min="12805" max="13050" width="9.140625" style="43"/>
    <col min="13051" max="13051" width="4.28515625" style="43" customWidth="1"/>
    <col min="13052" max="13052" width="5.28515625" style="43" customWidth="1"/>
    <col min="13053" max="13053" width="44.85546875" style="43" customWidth="1"/>
    <col min="13054" max="13054" width="13.7109375" style="43" customWidth="1"/>
    <col min="13055" max="13055" width="13.140625" style="43" customWidth="1"/>
    <col min="13056" max="13056" width="13.7109375" style="43" customWidth="1"/>
    <col min="13057" max="13058" width="9.5703125" style="43" customWidth="1"/>
    <col min="13059" max="13060" width="0" style="43" hidden="1" customWidth="1"/>
    <col min="13061" max="13306" width="9.140625" style="43"/>
    <col min="13307" max="13307" width="4.28515625" style="43" customWidth="1"/>
    <col min="13308" max="13308" width="5.28515625" style="43" customWidth="1"/>
    <col min="13309" max="13309" width="44.85546875" style="43" customWidth="1"/>
    <col min="13310" max="13310" width="13.7109375" style="43" customWidth="1"/>
    <col min="13311" max="13311" width="13.140625" style="43" customWidth="1"/>
    <col min="13312" max="13312" width="13.7109375" style="43" customWidth="1"/>
    <col min="13313" max="13314" width="9.5703125" style="43" customWidth="1"/>
    <col min="13315" max="13316" width="0" style="43" hidden="1" customWidth="1"/>
    <col min="13317" max="13562" width="9.140625" style="43"/>
    <col min="13563" max="13563" width="4.28515625" style="43" customWidth="1"/>
    <col min="13564" max="13564" width="5.28515625" style="43" customWidth="1"/>
    <col min="13565" max="13565" width="44.85546875" style="43" customWidth="1"/>
    <col min="13566" max="13566" width="13.7109375" style="43" customWidth="1"/>
    <col min="13567" max="13567" width="13.140625" style="43" customWidth="1"/>
    <col min="13568" max="13568" width="13.7109375" style="43" customWidth="1"/>
    <col min="13569" max="13570" width="9.5703125" style="43" customWidth="1"/>
    <col min="13571" max="13572" width="0" style="43" hidden="1" customWidth="1"/>
    <col min="13573" max="13818" width="9.140625" style="43"/>
    <col min="13819" max="13819" width="4.28515625" style="43" customWidth="1"/>
    <col min="13820" max="13820" width="5.28515625" style="43" customWidth="1"/>
    <col min="13821" max="13821" width="44.85546875" style="43" customWidth="1"/>
    <col min="13822" max="13822" width="13.7109375" style="43" customWidth="1"/>
    <col min="13823" max="13823" width="13.140625" style="43" customWidth="1"/>
    <col min="13824" max="13824" width="13.7109375" style="43" customWidth="1"/>
    <col min="13825" max="13826" width="9.5703125" style="43" customWidth="1"/>
    <col min="13827" max="13828" width="0" style="43" hidden="1" customWidth="1"/>
    <col min="13829" max="14074" width="9.140625" style="43"/>
    <col min="14075" max="14075" width="4.28515625" style="43" customWidth="1"/>
    <col min="14076" max="14076" width="5.28515625" style="43" customWidth="1"/>
    <col min="14077" max="14077" width="44.85546875" style="43" customWidth="1"/>
    <col min="14078" max="14078" width="13.7109375" style="43" customWidth="1"/>
    <col min="14079" max="14079" width="13.140625" style="43" customWidth="1"/>
    <col min="14080" max="14080" width="13.7109375" style="43" customWidth="1"/>
    <col min="14081" max="14082" width="9.5703125" style="43" customWidth="1"/>
    <col min="14083" max="14084" width="0" style="43" hidden="1" customWidth="1"/>
    <col min="14085" max="14330" width="9.140625" style="43"/>
    <col min="14331" max="14331" width="4.28515625" style="43" customWidth="1"/>
    <col min="14332" max="14332" width="5.28515625" style="43" customWidth="1"/>
    <col min="14333" max="14333" width="44.85546875" style="43" customWidth="1"/>
    <col min="14334" max="14334" width="13.7109375" style="43" customWidth="1"/>
    <col min="14335" max="14335" width="13.140625" style="43" customWidth="1"/>
    <col min="14336" max="14336" width="13.7109375" style="43" customWidth="1"/>
    <col min="14337" max="14338" width="9.5703125" style="43" customWidth="1"/>
    <col min="14339" max="14340" width="0" style="43" hidden="1" customWidth="1"/>
    <col min="14341" max="14586" width="9.140625" style="43"/>
    <col min="14587" max="14587" width="4.28515625" style="43" customWidth="1"/>
    <col min="14588" max="14588" width="5.28515625" style="43" customWidth="1"/>
    <col min="14589" max="14589" width="44.85546875" style="43" customWidth="1"/>
    <col min="14590" max="14590" width="13.7109375" style="43" customWidth="1"/>
    <col min="14591" max="14591" width="13.140625" style="43" customWidth="1"/>
    <col min="14592" max="14592" width="13.7109375" style="43" customWidth="1"/>
    <col min="14593" max="14594" width="9.5703125" style="43" customWidth="1"/>
    <col min="14595" max="14596" width="0" style="43" hidden="1" customWidth="1"/>
    <col min="14597" max="14842" width="9.140625" style="43"/>
    <col min="14843" max="14843" width="4.28515625" style="43" customWidth="1"/>
    <col min="14844" max="14844" width="5.28515625" style="43" customWidth="1"/>
    <col min="14845" max="14845" width="44.85546875" style="43" customWidth="1"/>
    <col min="14846" max="14846" width="13.7109375" style="43" customWidth="1"/>
    <col min="14847" max="14847" width="13.140625" style="43" customWidth="1"/>
    <col min="14848" max="14848" width="13.7109375" style="43" customWidth="1"/>
    <col min="14849" max="14850" width="9.5703125" style="43" customWidth="1"/>
    <col min="14851" max="14852" width="0" style="43" hidden="1" customWidth="1"/>
    <col min="14853" max="15098" width="9.140625" style="43"/>
    <col min="15099" max="15099" width="4.28515625" style="43" customWidth="1"/>
    <col min="15100" max="15100" width="5.28515625" style="43" customWidth="1"/>
    <col min="15101" max="15101" width="44.85546875" style="43" customWidth="1"/>
    <col min="15102" max="15102" width="13.7109375" style="43" customWidth="1"/>
    <col min="15103" max="15103" width="13.140625" style="43" customWidth="1"/>
    <col min="15104" max="15104" width="13.7109375" style="43" customWidth="1"/>
    <col min="15105" max="15106" width="9.5703125" style="43" customWidth="1"/>
    <col min="15107" max="15108" width="0" style="43" hidden="1" customWidth="1"/>
    <col min="15109" max="15354" width="9.140625" style="43"/>
    <col min="15355" max="15355" width="4.28515625" style="43" customWidth="1"/>
    <col min="15356" max="15356" width="5.28515625" style="43" customWidth="1"/>
    <col min="15357" max="15357" width="44.85546875" style="43" customWidth="1"/>
    <col min="15358" max="15358" width="13.7109375" style="43" customWidth="1"/>
    <col min="15359" max="15359" width="13.140625" style="43" customWidth="1"/>
    <col min="15360" max="15360" width="13.7109375" style="43" customWidth="1"/>
    <col min="15361" max="15362" width="9.5703125" style="43" customWidth="1"/>
    <col min="15363" max="15364" width="0" style="43" hidden="1" customWidth="1"/>
    <col min="15365" max="15610" width="9.140625" style="43"/>
    <col min="15611" max="15611" width="4.28515625" style="43" customWidth="1"/>
    <col min="15612" max="15612" width="5.28515625" style="43" customWidth="1"/>
    <col min="15613" max="15613" width="44.85546875" style="43" customWidth="1"/>
    <col min="15614" max="15614" width="13.7109375" style="43" customWidth="1"/>
    <col min="15615" max="15615" width="13.140625" style="43" customWidth="1"/>
    <col min="15616" max="15616" width="13.7109375" style="43" customWidth="1"/>
    <col min="15617" max="15618" width="9.5703125" style="43" customWidth="1"/>
    <col min="15619" max="15620" width="0" style="43" hidden="1" customWidth="1"/>
    <col min="15621" max="15866" width="9.140625" style="43"/>
    <col min="15867" max="15867" width="4.28515625" style="43" customWidth="1"/>
    <col min="15868" max="15868" width="5.28515625" style="43" customWidth="1"/>
    <col min="15869" max="15869" width="44.85546875" style="43" customWidth="1"/>
    <col min="15870" max="15870" width="13.7109375" style="43" customWidth="1"/>
    <col min="15871" max="15871" width="13.140625" style="43" customWidth="1"/>
    <col min="15872" max="15872" width="13.7109375" style="43" customWidth="1"/>
    <col min="15873" max="15874" width="9.5703125" style="43" customWidth="1"/>
    <col min="15875" max="15876" width="0" style="43" hidden="1" customWidth="1"/>
    <col min="15877" max="16122" width="9.140625" style="43"/>
    <col min="16123" max="16123" width="4.28515625" style="43" customWidth="1"/>
    <col min="16124" max="16124" width="5.28515625" style="43" customWidth="1"/>
    <col min="16125" max="16125" width="44.85546875" style="43" customWidth="1"/>
    <col min="16126" max="16126" width="13.7109375" style="43" customWidth="1"/>
    <col min="16127" max="16127" width="13.140625" style="43" customWidth="1"/>
    <col min="16128" max="16128" width="13.7109375" style="43" customWidth="1"/>
    <col min="16129" max="16130" width="9.5703125" style="43" customWidth="1"/>
    <col min="16131" max="16132" width="0" style="43" hidden="1" customWidth="1"/>
    <col min="16133" max="16384" width="9.140625" style="43"/>
  </cols>
  <sheetData>
    <row r="1" spans="1:14" ht="24.75" customHeight="1">
      <c r="A1" s="358" t="s">
        <v>254</v>
      </c>
      <c r="B1" s="358"/>
      <c r="C1" s="358"/>
      <c r="D1" s="358"/>
      <c r="E1" s="358"/>
      <c r="F1" s="358"/>
      <c r="G1" s="358"/>
      <c r="H1" s="358"/>
    </row>
    <row r="2" spans="1:14" ht="35.25" customHeight="1">
      <c r="A2" s="359" t="s">
        <v>250</v>
      </c>
      <c r="B2" s="360"/>
      <c r="C2" s="360"/>
      <c r="D2" s="182" t="s">
        <v>272</v>
      </c>
      <c r="E2" s="183" t="s">
        <v>234</v>
      </c>
      <c r="F2" s="182" t="s">
        <v>270</v>
      </c>
      <c r="G2" s="184" t="s">
        <v>5</v>
      </c>
      <c r="H2" s="184" t="s">
        <v>5</v>
      </c>
    </row>
    <row r="3" spans="1:14" s="9" customFormat="1" ht="8.25" customHeight="1">
      <c r="A3" s="185"/>
      <c r="B3" s="185"/>
      <c r="C3" s="186">
        <v>1</v>
      </c>
      <c r="D3" s="187">
        <v>2</v>
      </c>
      <c r="E3" s="187">
        <v>3</v>
      </c>
      <c r="F3" s="188">
        <v>4</v>
      </c>
      <c r="G3" s="189" t="s">
        <v>6</v>
      </c>
      <c r="H3" s="189" t="s">
        <v>7</v>
      </c>
    </row>
    <row r="4" spans="1:14" s="172" customFormat="1" ht="25.5" customHeight="1">
      <c r="A4" s="178"/>
      <c r="B4" s="178"/>
      <c r="C4" s="171" t="s">
        <v>123</v>
      </c>
      <c r="D4" s="179">
        <f>D5+D10+D19+D29+D38</f>
        <v>7567588.6699999999</v>
      </c>
      <c r="E4" s="179">
        <f>E5+E10+E19+E29+E38</f>
        <v>5488598.7100000009</v>
      </c>
      <c r="F4" s="180">
        <f>F5+F10+F19+F29+F38</f>
        <v>4376102.6500000004</v>
      </c>
      <c r="G4" s="181">
        <f>F4/D4*100</f>
        <v>57.826909479740529</v>
      </c>
      <c r="H4" s="181">
        <f>F4/E4*100</f>
        <v>79.730781593249318</v>
      </c>
      <c r="L4" s="173"/>
    </row>
    <row r="5" spans="1:14" ht="13.5" customHeight="1">
      <c r="A5" s="27">
        <v>1</v>
      </c>
      <c r="B5" s="27"/>
      <c r="C5" s="28" t="s">
        <v>120</v>
      </c>
      <c r="D5" s="76">
        <f>D6</f>
        <v>35981.42</v>
      </c>
      <c r="E5" s="76">
        <f>E6</f>
        <v>39750</v>
      </c>
      <c r="F5" s="59">
        <f>F6</f>
        <v>33567.120000000003</v>
      </c>
      <c r="G5" s="60">
        <f>(F5/D5)*100</f>
        <v>93.290148081982323</v>
      </c>
      <c r="H5" s="60">
        <f>(F5/E5)*100</f>
        <v>84.445584905660382</v>
      </c>
      <c r="L5" s="84"/>
    </row>
    <row r="6" spans="1:14" ht="13.5" customHeight="1">
      <c r="A6" s="63"/>
      <c r="B6" s="64">
        <v>11</v>
      </c>
      <c r="C6" s="64" t="s">
        <v>121</v>
      </c>
      <c r="D6" s="126">
        <f>D7+D8</f>
        <v>35981.42</v>
      </c>
      <c r="E6" s="87">
        <f>E7+E8</f>
        <v>39750</v>
      </c>
      <c r="F6" s="62">
        <f>F7+F8</f>
        <v>33567.120000000003</v>
      </c>
      <c r="G6" s="60">
        <f t="shared" ref="G6:G25" si="0">(F6/D6)*100</f>
        <v>93.290148081982323</v>
      </c>
      <c r="H6" s="60">
        <f t="shared" ref="H6:H25" si="1">(F6/E6)*100</f>
        <v>84.445584905660382</v>
      </c>
    </row>
    <row r="7" spans="1:14" ht="25.5">
      <c r="A7" s="31"/>
      <c r="B7" s="31">
        <v>6711</v>
      </c>
      <c r="C7" s="67" t="s">
        <v>193</v>
      </c>
      <c r="D7" s="113">
        <v>16073</v>
      </c>
      <c r="E7" s="113">
        <v>19908</v>
      </c>
      <c r="F7" s="225">
        <v>13660.87</v>
      </c>
      <c r="G7" s="60">
        <f t="shared" si="0"/>
        <v>84.992658495613767</v>
      </c>
      <c r="H7" s="60">
        <f t="shared" si="1"/>
        <v>68.620002009242526</v>
      </c>
      <c r="L7" s="94"/>
      <c r="M7" s="94"/>
    </row>
    <row r="8" spans="1:14" ht="25.5">
      <c r="A8" s="31"/>
      <c r="B8" s="30">
        <v>6712</v>
      </c>
      <c r="C8" s="68" t="s">
        <v>194</v>
      </c>
      <c r="D8" s="113">
        <v>19908.419999999998</v>
      </c>
      <c r="E8" s="113">
        <v>19842</v>
      </c>
      <c r="F8" s="225">
        <v>19906.25</v>
      </c>
      <c r="G8" s="60">
        <v>0</v>
      </c>
      <c r="H8" s="60">
        <f t="shared" si="1"/>
        <v>100.32380808386252</v>
      </c>
      <c r="L8" s="94"/>
    </row>
    <row r="9" spans="1:14">
      <c r="A9" s="65"/>
      <c r="B9" s="66"/>
      <c r="C9" s="65"/>
      <c r="D9" s="233"/>
      <c r="E9" s="113"/>
      <c r="F9" s="225"/>
      <c r="G9" s="60"/>
      <c r="H9" s="60"/>
    </row>
    <row r="10" spans="1:14" ht="13.5" customHeight="1">
      <c r="A10" s="27">
        <v>3</v>
      </c>
      <c r="B10" s="27"/>
      <c r="C10" s="28" t="s">
        <v>131</v>
      </c>
      <c r="D10" s="146">
        <f t="shared" ref="D10" si="2">D11</f>
        <v>1483691.1199999996</v>
      </c>
      <c r="E10" s="146">
        <f>E11+E17</f>
        <v>1698190.86</v>
      </c>
      <c r="F10" s="147">
        <f>F11+F16</f>
        <v>1456618.47</v>
      </c>
      <c r="G10" s="60">
        <f t="shared" si="0"/>
        <v>98.17531764967363</v>
      </c>
      <c r="H10" s="60">
        <f t="shared" si="1"/>
        <v>85.774720869714244</v>
      </c>
    </row>
    <row r="11" spans="1:14" ht="13.5" customHeight="1">
      <c r="A11" s="27"/>
      <c r="B11" s="27" t="s">
        <v>132</v>
      </c>
      <c r="C11" s="28" t="s">
        <v>133</v>
      </c>
      <c r="D11" s="146">
        <f>D12+D13+D15+D14</f>
        <v>1483691.1199999996</v>
      </c>
      <c r="E11" s="146">
        <f>E12</f>
        <v>1691552</v>
      </c>
      <c r="F11" s="147">
        <f>F12+F13+F15+F14</f>
        <v>1456618.47</v>
      </c>
      <c r="G11" s="60">
        <f t="shared" si="0"/>
        <v>98.17531764967363</v>
      </c>
      <c r="H11" s="60">
        <f t="shared" si="1"/>
        <v>86.111362228296855</v>
      </c>
    </row>
    <row r="12" spans="1:14">
      <c r="A12" s="27"/>
      <c r="B12" s="30">
        <v>6615</v>
      </c>
      <c r="C12" s="31" t="s">
        <v>101</v>
      </c>
      <c r="D12" s="113">
        <v>1439094.64</v>
      </c>
      <c r="E12" s="113">
        <v>1691552</v>
      </c>
      <c r="F12" s="225">
        <v>1392621.68</v>
      </c>
      <c r="G12" s="60">
        <f t="shared" si="0"/>
        <v>96.77068076634626</v>
      </c>
      <c r="H12" s="60">
        <f t="shared" si="1"/>
        <v>82.32804430487505</v>
      </c>
    </row>
    <row r="13" spans="1:14" s="20" customFormat="1">
      <c r="A13" s="28"/>
      <c r="B13" s="30">
        <v>6413</v>
      </c>
      <c r="C13" s="31" t="s">
        <v>201</v>
      </c>
      <c r="D13" s="234">
        <v>23.15</v>
      </c>
      <c r="E13" s="113">
        <v>0</v>
      </c>
      <c r="F13" s="235">
        <v>45.25</v>
      </c>
      <c r="G13" s="117">
        <f t="shared" ref="G13:G15" si="3">(F13/D13)*100</f>
        <v>195.46436285097192</v>
      </c>
      <c r="H13" s="60">
        <v>0</v>
      </c>
    </row>
    <row r="14" spans="1:14" s="20" customFormat="1">
      <c r="A14" s="28"/>
      <c r="B14" s="30">
        <v>6526</v>
      </c>
      <c r="C14" s="31" t="s">
        <v>136</v>
      </c>
      <c r="D14" s="234">
        <v>12591.9</v>
      </c>
      <c r="E14" s="113">
        <v>0</v>
      </c>
      <c r="F14" s="235">
        <v>25075.8</v>
      </c>
      <c r="G14" s="117">
        <f t="shared" si="3"/>
        <v>199.14230576799369</v>
      </c>
      <c r="H14" s="60">
        <v>0</v>
      </c>
    </row>
    <row r="15" spans="1:14" s="16" customFormat="1">
      <c r="A15" s="28"/>
      <c r="B15" s="31">
        <v>6831</v>
      </c>
      <c r="C15" s="31" t="s">
        <v>203</v>
      </c>
      <c r="D15" s="113">
        <v>31981.43</v>
      </c>
      <c r="E15" s="113">
        <v>0</v>
      </c>
      <c r="F15" s="225">
        <v>38875.74</v>
      </c>
      <c r="G15" s="117">
        <f t="shared" si="3"/>
        <v>121.55722867926792</v>
      </c>
      <c r="H15" s="60">
        <v>0</v>
      </c>
    </row>
    <row r="16" spans="1:14" ht="25.5">
      <c r="A16" s="27"/>
      <c r="B16" s="27" t="s">
        <v>138</v>
      </c>
      <c r="C16" s="28" t="s">
        <v>228</v>
      </c>
      <c r="D16" s="146">
        <v>0</v>
      </c>
      <c r="E16" s="146">
        <f>E17</f>
        <v>6638.86</v>
      </c>
      <c r="F16" s="147">
        <f>F17</f>
        <v>0</v>
      </c>
      <c r="G16" s="117">
        <v>0</v>
      </c>
      <c r="H16" s="60">
        <f t="shared" si="1"/>
        <v>0</v>
      </c>
      <c r="L16" s="84"/>
      <c r="M16" s="84"/>
      <c r="N16" s="84"/>
    </row>
    <row r="17" spans="1:14">
      <c r="A17" s="30"/>
      <c r="B17" s="31">
        <v>922</v>
      </c>
      <c r="C17" s="31" t="s">
        <v>13</v>
      </c>
      <c r="D17" s="113">
        <v>0</v>
      </c>
      <c r="E17" s="113">
        <v>6638.86</v>
      </c>
      <c r="F17" s="225">
        <v>0</v>
      </c>
      <c r="G17" s="117">
        <v>0</v>
      </c>
      <c r="H17" s="60">
        <f t="shared" si="1"/>
        <v>0</v>
      </c>
    </row>
    <row r="18" spans="1:14">
      <c r="A18" s="31"/>
      <c r="B18" s="30"/>
      <c r="C18" s="31"/>
      <c r="D18" s="113"/>
      <c r="E18" s="113"/>
      <c r="F18" s="225"/>
      <c r="G18" s="60"/>
      <c r="H18" s="60"/>
      <c r="M18" s="84"/>
    </row>
    <row r="19" spans="1:14" ht="17.100000000000001" customHeight="1">
      <c r="A19" s="27">
        <v>4</v>
      </c>
      <c r="B19" s="27"/>
      <c r="C19" s="28" t="s">
        <v>124</v>
      </c>
      <c r="D19" s="146">
        <f>D20+D24</f>
        <v>5965106.1100000003</v>
      </c>
      <c r="E19" s="146">
        <f>E20+E24+E22+E26</f>
        <v>3660673.87</v>
      </c>
      <c r="F19" s="147">
        <f>F20+F24</f>
        <v>2845864.9000000004</v>
      </c>
      <c r="G19" s="60">
        <f t="shared" si="0"/>
        <v>47.708537744687327</v>
      </c>
      <c r="H19" s="60">
        <f t="shared" si="1"/>
        <v>77.741558004455626</v>
      </c>
      <c r="L19" s="94"/>
    </row>
    <row r="20" spans="1:14" ht="25.5">
      <c r="A20" s="31"/>
      <c r="B20" s="28" t="s">
        <v>125</v>
      </c>
      <c r="C20" s="28" t="s">
        <v>127</v>
      </c>
      <c r="D20" s="236">
        <f>D21</f>
        <v>260503.99999999997</v>
      </c>
      <c r="E20" s="236">
        <f>E21</f>
        <v>340000</v>
      </c>
      <c r="F20" s="237">
        <f>F21</f>
        <v>311814.95</v>
      </c>
      <c r="G20" s="60">
        <f t="shared" si="0"/>
        <v>119.69679928139301</v>
      </c>
      <c r="H20" s="60">
        <f t="shared" si="1"/>
        <v>91.710279411764702</v>
      </c>
    </row>
    <row r="21" spans="1:14">
      <c r="A21" s="31"/>
      <c r="B21" s="30">
        <v>6526</v>
      </c>
      <c r="C21" s="31" t="s">
        <v>136</v>
      </c>
      <c r="D21" s="113">
        <f>277720-D14-D41</f>
        <v>260503.99999999997</v>
      </c>
      <c r="E21" s="113">
        <v>340000</v>
      </c>
      <c r="F21" s="225">
        <v>311814.95</v>
      </c>
      <c r="G21" s="60">
        <f t="shared" si="0"/>
        <v>119.69679928139301</v>
      </c>
      <c r="H21" s="60">
        <f t="shared" si="1"/>
        <v>91.710279411764702</v>
      </c>
      <c r="L21" s="94"/>
      <c r="M21" s="94"/>
      <c r="N21" s="94"/>
    </row>
    <row r="22" spans="1:14" ht="25.5">
      <c r="A22" s="27"/>
      <c r="B22" s="27" t="s">
        <v>220</v>
      </c>
      <c r="C22" s="28" t="s">
        <v>229</v>
      </c>
      <c r="D22" s="146">
        <v>0</v>
      </c>
      <c r="E22" s="146">
        <f>E23</f>
        <v>45</v>
      </c>
      <c r="F22" s="147">
        <f>F23</f>
        <v>0</v>
      </c>
      <c r="G22" s="60">
        <v>0</v>
      </c>
      <c r="H22" s="60">
        <f t="shared" si="1"/>
        <v>0</v>
      </c>
    </row>
    <row r="23" spans="1:14">
      <c r="A23" s="30"/>
      <c r="B23" s="31">
        <v>922</v>
      </c>
      <c r="C23" s="31" t="s">
        <v>13</v>
      </c>
      <c r="D23" s="113">
        <v>0</v>
      </c>
      <c r="E23" s="113">
        <v>45</v>
      </c>
      <c r="F23" s="225">
        <v>0</v>
      </c>
      <c r="G23" s="56">
        <v>0</v>
      </c>
      <c r="H23" s="60">
        <f>(F23/E23)*100</f>
        <v>0</v>
      </c>
    </row>
    <row r="24" spans="1:14" ht="17.100000000000001" customHeight="1">
      <c r="A24" s="31"/>
      <c r="B24" s="28" t="s">
        <v>128</v>
      </c>
      <c r="C24" s="28" t="s">
        <v>231</v>
      </c>
      <c r="D24" s="236">
        <f>D25</f>
        <v>5704602.1100000003</v>
      </c>
      <c r="E24" s="236">
        <f>E25</f>
        <v>2500000</v>
      </c>
      <c r="F24" s="237">
        <f>F25</f>
        <v>2534049.9500000002</v>
      </c>
      <c r="G24" s="60">
        <f t="shared" si="0"/>
        <v>44.421151574408398</v>
      </c>
      <c r="H24" s="60">
        <f t="shared" si="1"/>
        <v>101.36199800000001</v>
      </c>
    </row>
    <row r="25" spans="1:14">
      <c r="A25" s="31"/>
      <c r="B25" s="30">
        <v>6731</v>
      </c>
      <c r="C25" s="31" t="s">
        <v>105</v>
      </c>
      <c r="D25" s="113">
        <v>5704602.1100000003</v>
      </c>
      <c r="E25" s="113">
        <v>2500000</v>
      </c>
      <c r="F25" s="225">
        <v>2534049.9500000002</v>
      </c>
      <c r="G25" s="60">
        <f t="shared" si="0"/>
        <v>44.421151574408398</v>
      </c>
      <c r="H25" s="60">
        <f t="shared" si="1"/>
        <v>101.36199800000001</v>
      </c>
    </row>
    <row r="26" spans="1:14" ht="25.5">
      <c r="A26" s="27"/>
      <c r="B26" s="27" t="s">
        <v>222</v>
      </c>
      <c r="C26" s="28" t="s">
        <v>229</v>
      </c>
      <c r="D26" s="146">
        <v>0</v>
      </c>
      <c r="E26" s="146">
        <f>E27</f>
        <v>820628.87</v>
      </c>
      <c r="F26" s="147">
        <v>0</v>
      </c>
      <c r="G26" s="60">
        <v>0</v>
      </c>
      <c r="H26" s="60">
        <f t="shared" ref="H26" si="4">(F26/E26)*100</f>
        <v>0</v>
      </c>
    </row>
    <row r="27" spans="1:14">
      <c r="A27" s="30"/>
      <c r="B27" s="31">
        <v>922</v>
      </c>
      <c r="C27" s="31" t="s">
        <v>13</v>
      </c>
      <c r="D27" s="113">
        <v>0</v>
      </c>
      <c r="E27" s="113">
        <v>820628.87</v>
      </c>
      <c r="F27" s="225">
        <v>0</v>
      </c>
      <c r="G27" s="56">
        <v>0</v>
      </c>
      <c r="H27" s="60">
        <f>(F27/E27)*100</f>
        <v>0</v>
      </c>
    </row>
    <row r="28" spans="1:14" ht="16.5" customHeight="1">
      <c r="A28" s="31"/>
      <c r="B28" s="30"/>
      <c r="C28" s="31"/>
      <c r="D28" s="113"/>
      <c r="E28" s="113"/>
      <c r="F28" s="225"/>
      <c r="G28" s="118"/>
      <c r="H28" s="118"/>
    </row>
    <row r="29" spans="1:14" ht="13.5" customHeight="1">
      <c r="A29" s="27">
        <v>5</v>
      </c>
      <c r="B29" s="27"/>
      <c r="C29" s="28" t="s">
        <v>206</v>
      </c>
      <c r="D29" s="238">
        <f>D30+D35</f>
        <v>61994</v>
      </c>
      <c r="E29" s="238">
        <f>E30+E35+E33</f>
        <v>78383.98</v>
      </c>
      <c r="F29" s="224">
        <f>F30+F35</f>
        <v>28290.780000000002</v>
      </c>
      <c r="G29" s="60">
        <f>(F29/D29)*100</f>
        <v>45.63470658450818</v>
      </c>
      <c r="H29" s="60">
        <f>F29/E29*100</f>
        <v>36.092553605979191</v>
      </c>
    </row>
    <row r="30" spans="1:14" ht="13.5" customHeight="1">
      <c r="A30" s="28"/>
      <c r="B30" s="27" t="s">
        <v>207</v>
      </c>
      <c r="C30" s="28" t="s">
        <v>208</v>
      </c>
      <c r="D30" s="238">
        <f>D31+D32</f>
        <v>61994</v>
      </c>
      <c r="E30" s="238">
        <f>E31</f>
        <v>27553</v>
      </c>
      <c r="F30" s="224">
        <f>F31+F32</f>
        <v>28290.780000000002</v>
      </c>
      <c r="G30" s="60">
        <f t="shared" ref="G30" si="5">(F30/D30)*100</f>
        <v>45.63470658450818</v>
      </c>
      <c r="H30" s="60">
        <f>F30/E30*100</f>
        <v>102.67767575218672</v>
      </c>
    </row>
    <row r="31" spans="1:14" ht="25.5">
      <c r="A31" s="30"/>
      <c r="B31" s="31">
        <v>6361</v>
      </c>
      <c r="C31" s="31" t="s">
        <v>209</v>
      </c>
      <c r="D31" s="239">
        <v>11482</v>
      </c>
      <c r="E31" s="240">
        <v>27553</v>
      </c>
      <c r="F31" s="121">
        <v>5825.22</v>
      </c>
      <c r="G31" s="60">
        <f>(F31/D31)*100</f>
        <v>50.73349590663647</v>
      </c>
      <c r="H31" s="60">
        <f>F31/E31*100</f>
        <v>21.141872028454252</v>
      </c>
    </row>
    <row r="32" spans="1:14">
      <c r="A32" s="30"/>
      <c r="B32" s="31">
        <v>6341</v>
      </c>
      <c r="C32" s="31" t="s">
        <v>268</v>
      </c>
      <c r="D32" s="239">
        <v>50512</v>
      </c>
      <c r="E32" s="240">
        <v>0</v>
      </c>
      <c r="F32" s="121">
        <v>22465.56</v>
      </c>
      <c r="G32" s="60">
        <v>0</v>
      </c>
      <c r="H32" s="60">
        <v>0</v>
      </c>
    </row>
    <row r="33" spans="1:13" ht="13.5" customHeight="1">
      <c r="A33" s="27"/>
      <c r="B33" s="27" t="s">
        <v>224</v>
      </c>
      <c r="C33" s="28" t="s">
        <v>230</v>
      </c>
      <c r="D33" s="146">
        <v>0</v>
      </c>
      <c r="E33" s="146">
        <f>E34</f>
        <v>14926.98</v>
      </c>
      <c r="F33" s="147">
        <v>0</v>
      </c>
      <c r="G33" s="60">
        <v>0</v>
      </c>
      <c r="H33" s="60">
        <f t="shared" ref="H33" si="6">(F33/E33)*100</f>
        <v>0</v>
      </c>
    </row>
    <row r="34" spans="1:13">
      <c r="A34" s="30"/>
      <c r="B34" s="31">
        <v>922</v>
      </c>
      <c r="C34" s="31" t="s">
        <v>13</v>
      </c>
      <c r="D34" s="113">
        <v>0</v>
      </c>
      <c r="E34" s="113">
        <v>14926.98</v>
      </c>
      <c r="F34" s="225">
        <v>0</v>
      </c>
      <c r="G34" s="56">
        <v>0</v>
      </c>
      <c r="H34" s="60">
        <f>(F34/E34)*100</f>
        <v>0</v>
      </c>
    </row>
    <row r="35" spans="1:13" ht="16.5" customHeight="1">
      <c r="A35" s="27"/>
      <c r="B35" s="28" t="s">
        <v>210</v>
      </c>
      <c r="C35" s="28" t="s">
        <v>211</v>
      </c>
      <c r="D35" s="238">
        <f>D36</f>
        <v>0</v>
      </c>
      <c r="E35" s="238">
        <f>E36</f>
        <v>35904</v>
      </c>
      <c r="F35" s="224">
        <f>F36</f>
        <v>0</v>
      </c>
      <c r="G35" s="60">
        <v>0</v>
      </c>
      <c r="H35" s="60">
        <f>F35/E35*100</f>
        <v>0</v>
      </c>
    </row>
    <row r="36" spans="1:13" ht="12" customHeight="1">
      <c r="A36" s="30"/>
      <c r="B36" s="31">
        <v>6323</v>
      </c>
      <c r="C36" s="31" t="s">
        <v>212</v>
      </c>
      <c r="D36" s="239">
        <v>0</v>
      </c>
      <c r="E36" s="240">
        <v>35904</v>
      </c>
      <c r="F36" s="121">
        <v>0</v>
      </c>
      <c r="G36" s="60">
        <v>0</v>
      </c>
      <c r="H36" s="60">
        <f>F36/E36*100</f>
        <v>0</v>
      </c>
    </row>
    <row r="37" spans="1:13">
      <c r="A37" s="31"/>
      <c r="B37" s="28"/>
      <c r="C37" s="28"/>
      <c r="D37" s="236"/>
      <c r="E37" s="236"/>
      <c r="F37" s="237"/>
      <c r="G37" s="60"/>
      <c r="H37" s="60"/>
      <c r="L37" s="84"/>
    </row>
    <row r="38" spans="1:13" ht="38.25">
      <c r="A38" s="27">
        <v>7</v>
      </c>
      <c r="B38" s="27"/>
      <c r="C38" s="28" t="s">
        <v>122</v>
      </c>
      <c r="D38" s="146">
        <f>D39</f>
        <v>20816.02</v>
      </c>
      <c r="E38" s="146">
        <f t="shared" ref="E38:F38" si="7">E39</f>
        <v>11600</v>
      </c>
      <c r="F38" s="147">
        <f t="shared" si="7"/>
        <v>11761.380000000001</v>
      </c>
      <c r="G38" s="60">
        <f>F38/D38*100</f>
        <v>56.501579072272222</v>
      </c>
      <c r="H38" s="60">
        <f t="shared" ref="H38:H41" si="8">F38/E38*100</f>
        <v>101.39120689655172</v>
      </c>
    </row>
    <row r="39" spans="1:13" ht="38.25">
      <c r="A39" s="30"/>
      <c r="B39" s="28" t="s">
        <v>134</v>
      </c>
      <c r="C39" s="28" t="s">
        <v>213</v>
      </c>
      <c r="D39" s="236">
        <f>D40+D41</f>
        <v>20816.02</v>
      </c>
      <c r="E39" s="236">
        <f>E40+E41</f>
        <v>11600</v>
      </c>
      <c r="F39" s="237">
        <f>F40+F41</f>
        <v>11761.380000000001</v>
      </c>
      <c r="G39" s="60">
        <v>0</v>
      </c>
      <c r="H39" s="60">
        <f t="shared" si="8"/>
        <v>101.39120689655172</v>
      </c>
    </row>
    <row r="40" spans="1:13">
      <c r="A40" s="27"/>
      <c r="B40" s="31">
        <v>7231</v>
      </c>
      <c r="C40" s="31" t="s">
        <v>14</v>
      </c>
      <c r="D40" s="230">
        <v>16191.92</v>
      </c>
      <c r="E40" s="230">
        <v>7200</v>
      </c>
      <c r="F40" s="231">
        <v>7418.43</v>
      </c>
      <c r="G40" s="60">
        <f t="shared" ref="G40" si="9">F40/D40*100</f>
        <v>45.815629029787694</v>
      </c>
      <c r="H40" s="60">
        <f>F40/E40*100</f>
        <v>103.03375000000001</v>
      </c>
    </row>
    <row r="41" spans="1:13">
      <c r="A41" s="30"/>
      <c r="B41" s="30">
        <v>6526</v>
      </c>
      <c r="C41" s="31" t="s">
        <v>10</v>
      </c>
      <c r="D41" s="113">
        <v>4624.1000000000004</v>
      </c>
      <c r="E41" s="113">
        <v>4400</v>
      </c>
      <c r="F41" s="225">
        <v>4342.95</v>
      </c>
      <c r="G41" s="60">
        <v>0</v>
      </c>
      <c r="H41" s="60">
        <f t="shared" si="8"/>
        <v>98.703409090909091</v>
      </c>
    </row>
    <row r="42" spans="1:13" ht="16.5" customHeight="1">
      <c r="A42" s="30"/>
      <c r="B42" s="31"/>
      <c r="C42" s="31"/>
      <c r="D42" s="234"/>
      <c r="E42" s="113"/>
      <c r="F42" s="225"/>
      <c r="G42" s="118"/>
      <c r="H42" s="118"/>
    </row>
    <row r="43" spans="1:13" s="172" customFormat="1" ht="23.25" customHeight="1">
      <c r="A43" s="80"/>
      <c r="B43" s="80"/>
      <c r="C43" s="174" t="s">
        <v>135</v>
      </c>
      <c r="D43" s="82">
        <f>D44+D57+D115+D163+D179</f>
        <v>7083530.1899999985</v>
      </c>
      <c r="E43" s="82">
        <f>E44+E57+E115+E163+E179</f>
        <v>5488598.8100000005</v>
      </c>
      <c r="F43" s="81">
        <f>F44+F57+F115+F163+F179</f>
        <v>4937640.3600000003</v>
      </c>
      <c r="G43" s="81">
        <f>F43/D43*100</f>
        <v>69.705926671571106</v>
      </c>
      <c r="H43" s="81">
        <f>F43/E43*100</f>
        <v>89.961764940877515</v>
      </c>
      <c r="M43" s="175"/>
    </row>
    <row r="44" spans="1:13" ht="13.5" customHeight="1">
      <c r="A44" s="27">
        <v>1</v>
      </c>
      <c r="B44" s="27"/>
      <c r="C44" s="28" t="s">
        <v>120</v>
      </c>
      <c r="D44" s="146">
        <f t="shared" ref="D44:F44" si="10">D45</f>
        <v>35981.21</v>
      </c>
      <c r="E44" s="146">
        <f t="shared" si="10"/>
        <v>39750</v>
      </c>
      <c r="F44" s="147">
        <f t="shared" si="10"/>
        <v>33567.119999999995</v>
      </c>
      <c r="G44" s="60">
        <f t="shared" ref="G44:G101" si="11">F44/D44*100</f>
        <v>93.290692558699376</v>
      </c>
      <c r="H44" s="60">
        <f t="shared" ref="H44:H104" si="12">F44/E44*100</f>
        <v>84.445584905660368</v>
      </c>
    </row>
    <row r="45" spans="1:13" ht="13.5" customHeight="1">
      <c r="A45" s="27"/>
      <c r="B45" s="28">
        <v>11</v>
      </c>
      <c r="C45" s="28" t="s">
        <v>121</v>
      </c>
      <c r="D45" s="146">
        <f>D46+D47+D48+D50+D51+D52+D53+D54</f>
        <v>35981.21</v>
      </c>
      <c r="E45" s="146">
        <f>E46+E47+E48+E50+E51+E52+E53+E54+E55+E49</f>
        <v>39750</v>
      </c>
      <c r="F45" s="147">
        <f>F46+F47+F48+F50+F51+F52+F53+F54+F55+F49</f>
        <v>33567.119999999995</v>
      </c>
      <c r="G45" s="60">
        <f t="shared" si="11"/>
        <v>93.290692558699376</v>
      </c>
      <c r="H45" s="60">
        <f t="shared" si="12"/>
        <v>84.445584905660368</v>
      </c>
    </row>
    <row r="46" spans="1:13">
      <c r="A46" s="30"/>
      <c r="B46" s="33" t="s">
        <v>40</v>
      </c>
      <c r="C46" s="33" t="s">
        <v>41</v>
      </c>
      <c r="D46" s="113">
        <v>841.15</v>
      </c>
      <c r="E46" s="113">
        <f>291.38+398+165</f>
        <v>854.38</v>
      </c>
      <c r="F46" s="225">
        <f>223.63+26.5+128.48</f>
        <v>378.61</v>
      </c>
      <c r="G46" s="60">
        <v>0</v>
      </c>
      <c r="H46" s="60">
        <f t="shared" si="12"/>
        <v>44.314005477656316</v>
      </c>
    </row>
    <row r="47" spans="1:13">
      <c r="A47" s="30"/>
      <c r="B47" s="33" t="s">
        <v>109</v>
      </c>
      <c r="C47" s="33" t="s">
        <v>110</v>
      </c>
      <c r="D47" s="241">
        <v>1876.49</v>
      </c>
      <c r="E47" s="241">
        <f>398+1725</f>
        <v>2123</v>
      </c>
      <c r="F47" s="242">
        <f>0+1688.31</f>
        <v>1688.31</v>
      </c>
      <c r="G47" s="60">
        <f t="shared" si="11"/>
        <v>89.971702487090255</v>
      </c>
      <c r="H47" s="60">
        <f t="shared" si="12"/>
        <v>79.524729156853496</v>
      </c>
    </row>
    <row r="48" spans="1:13">
      <c r="A48" s="30"/>
      <c r="B48" s="33">
        <v>3231</v>
      </c>
      <c r="C48" s="33" t="s">
        <v>51</v>
      </c>
      <c r="D48" s="113">
        <v>635.55999999999995</v>
      </c>
      <c r="E48" s="113">
        <v>864</v>
      </c>
      <c r="F48" s="225">
        <v>842.72</v>
      </c>
      <c r="G48" s="60">
        <f t="shared" si="11"/>
        <v>132.5948769589024</v>
      </c>
      <c r="H48" s="60">
        <f t="shared" si="12"/>
        <v>97.537037037037038</v>
      </c>
      <c r="L48" s="94"/>
    </row>
    <row r="49" spans="1:14">
      <c r="A49" s="30"/>
      <c r="B49" s="33" t="s">
        <v>52</v>
      </c>
      <c r="C49" s="33" t="s">
        <v>53</v>
      </c>
      <c r="D49" s="113">
        <v>0</v>
      </c>
      <c r="E49" s="113">
        <v>2389</v>
      </c>
      <c r="F49" s="225">
        <v>2302.5</v>
      </c>
      <c r="G49" s="60">
        <v>0</v>
      </c>
      <c r="H49" s="60">
        <f t="shared" ref="H49" si="13">F49/E49*100</f>
        <v>96.379238174968606</v>
      </c>
    </row>
    <row r="50" spans="1:14">
      <c r="A50" s="30"/>
      <c r="B50" s="33" t="s">
        <v>54</v>
      </c>
      <c r="C50" s="33" t="s">
        <v>55</v>
      </c>
      <c r="D50" s="113">
        <v>3591.23</v>
      </c>
      <c r="E50" s="113">
        <f>597+398+495+265+398+398+398+398+158</f>
        <v>3505</v>
      </c>
      <c r="F50" s="225">
        <f>0+318.75+196+398+0+0+437.5+0+202.85</f>
        <v>1553.1</v>
      </c>
      <c r="G50" s="60">
        <f t="shared" si="11"/>
        <v>43.247021215572381</v>
      </c>
      <c r="H50" s="60">
        <f t="shared" si="12"/>
        <v>44.310984308131239</v>
      </c>
    </row>
    <row r="51" spans="1:14">
      <c r="A51" s="30"/>
      <c r="B51" s="33">
        <v>3236</v>
      </c>
      <c r="C51" s="33" t="s">
        <v>60</v>
      </c>
      <c r="D51" s="113">
        <v>1702.17</v>
      </c>
      <c r="E51" s="113">
        <v>1991</v>
      </c>
      <c r="F51" s="225">
        <v>1732.75</v>
      </c>
      <c r="G51" s="60">
        <v>0</v>
      </c>
      <c r="H51" s="60">
        <f t="shared" si="12"/>
        <v>87.029131089904567</v>
      </c>
    </row>
    <row r="52" spans="1:14">
      <c r="A52" s="30"/>
      <c r="B52" s="33" t="s">
        <v>61</v>
      </c>
      <c r="C52" s="33" t="s">
        <v>62</v>
      </c>
      <c r="D52" s="113">
        <v>4020.94</v>
      </c>
      <c r="E52" s="113">
        <f>465+398+333+703+431</f>
        <v>2330</v>
      </c>
      <c r="F52" s="225">
        <f>412.69+0+312.69+0+465</f>
        <v>1190.3800000000001</v>
      </c>
      <c r="G52" s="60">
        <f>F52/D52*100</f>
        <v>29.604520336040828</v>
      </c>
      <c r="H52" s="60">
        <f>F52/E52*100</f>
        <v>51.089270386266094</v>
      </c>
    </row>
    <row r="53" spans="1:14">
      <c r="A53" s="30"/>
      <c r="B53" s="33" t="s">
        <v>64</v>
      </c>
      <c r="C53" s="33" t="s">
        <v>65</v>
      </c>
      <c r="D53" s="113">
        <v>3405.25</v>
      </c>
      <c r="E53" s="113">
        <f>1077.62+1078+705+381+531+333+300+265+265</f>
        <v>4935.62</v>
      </c>
      <c r="F53" s="225">
        <f>0+250+0+168+500+0+275+437.5+565+995</f>
        <v>3190.5</v>
      </c>
      <c r="G53" s="60">
        <v>0</v>
      </c>
      <c r="H53" s="60">
        <f>F53/E53*100</f>
        <v>64.642334701618026</v>
      </c>
    </row>
    <row r="54" spans="1:14">
      <c r="A54" s="30"/>
      <c r="B54" s="33">
        <v>4224</v>
      </c>
      <c r="C54" s="36" t="s">
        <v>137</v>
      </c>
      <c r="D54" s="113">
        <v>19908.419999999998</v>
      </c>
      <c r="E54" s="113">
        <f>19908+500</f>
        <v>20408</v>
      </c>
      <c r="F54" s="225">
        <f>432+19906.25</f>
        <v>20338.25</v>
      </c>
      <c r="G54" s="60">
        <v>0</v>
      </c>
      <c r="H54" s="60">
        <f t="shared" si="12"/>
        <v>99.658222265778136</v>
      </c>
    </row>
    <row r="55" spans="1:14" ht="16.5" customHeight="1">
      <c r="A55" s="30"/>
      <c r="B55" s="36">
        <v>4226</v>
      </c>
      <c r="C55" s="36" t="s">
        <v>276</v>
      </c>
      <c r="D55" s="113">
        <v>0</v>
      </c>
      <c r="E55" s="113">
        <v>350</v>
      </c>
      <c r="F55" s="225">
        <v>350</v>
      </c>
      <c r="G55" s="60">
        <v>0</v>
      </c>
      <c r="H55" s="60">
        <f t="shared" ref="H55" si="14">F55/E55*100</f>
        <v>100</v>
      </c>
    </row>
    <row r="56" spans="1:14" ht="16.5" customHeight="1">
      <c r="A56" s="32"/>
      <c r="B56" s="36"/>
      <c r="C56" s="36"/>
      <c r="D56" s="113"/>
      <c r="E56" s="113"/>
      <c r="F56" s="225"/>
      <c r="G56" s="60"/>
      <c r="H56" s="60"/>
    </row>
    <row r="57" spans="1:14" ht="13.5" customHeight="1">
      <c r="A57" s="27">
        <v>3</v>
      </c>
      <c r="B57" s="27"/>
      <c r="C57" s="28" t="s">
        <v>131</v>
      </c>
      <c r="D57" s="146">
        <f>D58+D104</f>
        <v>1835233.1099999996</v>
      </c>
      <c r="E57" s="146">
        <f>E58+E104</f>
        <v>1698190.86</v>
      </c>
      <c r="F57" s="147">
        <f>F58+F104</f>
        <v>1427821.73</v>
      </c>
      <c r="G57" s="60">
        <f t="shared" si="11"/>
        <v>77.800565073719724</v>
      </c>
      <c r="H57" s="60">
        <f t="shared" si="12"/>
        <v>84.078990390985837</v>
      </c>
    </row>
    <row r="58" spans="1:14" ht="13.5" customHeight="1">
      <c r="A58" s="27"/>
      <c r="B58" s="27" t="s">
        <v>132</v>
      </c>
      <c r="C58" s="28" t="s">
        <v>133</v>
      </c>
      <c r="D58" s="146">
        <f>D59+D60+D61+D62+D63+D64+D65+D66+D69+D70+D71+D72+D73+D74+D75+D76+D77+D78+D79+D80+D81+D82+D83+D84+D85+D86+D87+D88+D89+D90+D91+D92+D93+D94+D95+D96+D98+D99+D100+D97+D101+D102</f>
        <v>1483690.8599999996</v>
      </c>
      <c r="E58" s="146">
        <f>E59+E60+E61+E62+E63+E64+E65+E66+E69+E70+E71+E72+E73+E74+E75+E76+E77+E78+E79+E80+E81+E82+E83+E84+E85+E86+E87+E88+E89+E90+E91+E92+E93+E94+E95+E96+E98+E99+E100+E97</f>
        <v>1691552</v>
      </c>
      <c r="F58" s="147">
        <f>F59+F60+F61+F62+F63+F64+F65+F66+F69+F70+F71+F72+F73+F74+F75+F76+F77+F78+F79+F80+F81+F82+F83+F84+F85+F87+F86+F88+F89+F90+F91+F92+F93+F94+F96+F98+F99+F100+F95+F97</f>
        <v>1421182.8699999999</v>
      </c>
      <c r="G58" s="60">
        <f t="shared" si="11"/>
        <v>95.786993659851774</v>
      </c>
      <c r="H58" s="60">
        <f t="shared" si="12"/>
        <v>84.016504961124454</v>
      </c>
      <c r="K58" s="84"/>
      <c r="L58" s="94"/>
      <c r="M58" s="94"/>
      <c r="N58" s="84"/>
    </row>
    <row r="59" spans="1:14">
      <c r="A59" s="30"/>
      <c r="B59" s="33" t="s">
        <v>19</v>
      </c>
      <c r="C59" s="33" t="s">
        <v>20</v>
      </c>
      <c r="D59" s="112">
        <v>408686.67</v>
      </c>
      <c r="E59" s="112">
        <v>509530</v>
      </c>
      <c r="F59" s="225">
        <v>513876.31</v>
      </c>
      <c r="G59" s="60">
        <f t="shared" si="11"/>
        <v>125.73845630932861</v>
      </c>
      <c r="H59" s="60">
        <f t="shared" si="12"/>
        <v>100.8530037485526</v>
      </c>
      <c r="K59" s="94"/>
      <c r="L59" s="94"/>
      <c r="M59" s="94"/>
      <c r="N59" s="84"/>
    </row>
    <row r="60" spans="1:14">
      <c r="A60" s="30"/>
      <c r="B60" s="33">
        <v>3112</v>
      </c>
      <c r="C60" s="33" t="s">
        <v>21</v>
      </c>
      <c r="D60" s="113">
        <v>4473.4799999999996</v>
      </c>
      <c r="E60" s="113">
        <v>5636</v>
      </c>
      <c r="F60" s="225">
        <v>4880.16</v>
      </c>
      <c r="G60" s="60">
        <f t="shared" si="11"/>
        <v>109.09090909090911</v>
      </c>
      <c r="H60" s="60">
        <f t="shared" si="12"/>
        <v>86.589070262597588</v>
      </c>
      <c r="K60" s="84"/>
    </row>
    <row r="61" spans="1:14">
      <c r="A61" s="30"/>
      <c r="B61" s="33">
        <v>3113</v>
      </c>
      <c r="C61" s="33" t="s">
        <v>147</v>
      </c>
      <c r="D61" s="113">
        <v>15126.16</v>
      </c>
      <c r="E61" s="113">
        <v>2057</v>
      </c>
      <c r="F61" s="225">
        <v>4899.8599999999997</v>
      </c>
      <c r="G61" s="60">
        <f t="shared" si="11"/>
        <v>32.393284217541002</v>
      </c>
      <c r="H61" s="60">
        <f t="shared" si="12"/>
        <v>238.20418084589207</v>
      </c>
      <c r="K61" s="84"/>
    </row>
    <row r="62" spans="1:14">
      <c r="A62" s="30"/>
      <c r="B62" s="33">
        <v>3114</v>
      </c>
      <c r="C62" s="33" t="s">
        <v>106</v>
      </c>
      <c r="D62" s="113">
        <v>40845.32</v>
      </c>
      <c r="E62" s="113">
        <v>16000</v>
      </c>
      <c r="F62" s="225">
        <v>9566.67</v>
      </c>
      <c r="G62" s="60">
        <f t="shared" si="11"/>
        <v>23.421704126690646</v>
      </c>
      <c r="H62" s="60">
        <f t="shared" si="12"/>
        <v>59.791687500000002</v>
      </c>
      <c r="K62" s="94"/>
    </row>
    <row r="63" spans="1:14">
      <c r="A63" s="30"/>
      <c r="B63" s="33" t="s">
        <v>24</v>
      </c>
      <c r="C63" s="33" t="s">
        <v>23</v>
      </c>
      <c r="D63" s="113">
        <v>162330</v>
      </c>
      <c r="E63" s="113">
        <v>165904</v>
      </c>
      <c r="F63" s="225">
        <v>165903.81</v>
      </c>
      <c r="G63" s="60">
        <f t="shared" si="11"/>
        <v>102.20157087414525</v>
      </c>
      <c r="H63" s="60">
        <f t="shared" si="12"/>
        <v>99.999885475937887</v>
      </c>
      <c r="K63" s="94"/>
    </row>
    <row r="64" spans="1:14">
      <c r="A64" s="30"/>
      <c r="B64" s="33" t="s">
        <v>27</v>
      </c>
      <c r="C64" s="33" t="s">
        <v>28</v>
      </c>
      <c r="D64" s="113">
        <v>54634.57</v>
      </c>
      <c r="E64" s="113">
        <v>82288</v>
      </c>
      <c r="F64" s="225">
        <v>81681.990000000005</v>
      </c>
      <c r="G64" s="60">
        <f t="shared" si="11"/>
        <v>149.5060544999256</v>
      </c>
      <c r="H64" s="60">
        <f t="shared" si="12"/>
        <v>99.263549970834148</v>
      </c>
      <c r="K64" s="94"/>
    </row>
    <row r="65" spans="1:11">
      <c r="A65" s="30"/>
      <c r="B65" s="33" t="s">
        <v>32</v>
      </c>
      <c r="C65" s="33" t="s">
        <v>33</v>
      </c>
      <c r="D65" s="113">
        <v>8335.9500000000007</v>
      </c>
      <c r="E65" s="113">
        <v>10000</v>
      </c>
      <c r="F65" s="225">
        <v>9948.5400000000009</v>
      </c>
      <c r="G65" s="60">
        <f t="shared" si="11"/>
        <v>119.34500566822017</v>
      </c>
      <c r="H65" s="60">
        <f t="shared" si="12"/>
        <v>99.485400000000013</v>
      </c>
    </row>
    <row r="66" spans="1:11" ht="25.5">
      <c r="A66" s="30"/>
      <c r="B66" s="33" t="s">
        <v>34</v>
      </c>
      <c r="C66" s="33" t="s">
        <v>35</v>
      </c>
      <c r="D66" s="113">
        <v>95410.42</v>
      </c>
      <c r="E66" s="113">
        <v>110000</v>
      </c>
      <c r="F66" s="225">
        <v>100259.67</v>
      </c>
      <c r="G66" s="60">
        <f t="shared" si="11"/>
        <v>105.08251614446304</v>
      </c>
      <c r="H66" s="60">
        <f t="shared" si="12"/>
        <v>91.145154545454545</v>
      </c>
      <c r="K66" s="94"/>
    </row>
    <row r="67" spans="1:11" ht="35.25" customHeight="1">
      <c r="A67" s="354" t="s">
        <v>250</v>
      </c>
      <c r="B67" s="355"/>
      <c r="C67" s="355"/>
      <c r="D67" s="182" t="s">
        <v>272</v>
      </c>
      <c r="E67" s="183" t="s">
        <v>234</v>
      </c>
      <c r="F67" s="251" t="s">
        <v>270</v>
      </c>
      <c r="G67" s="184" t="s">
        <v>5</v>
      </c>
      <c r="H67" s="184" t="s">
        <v>5</v>
      </c>
    </row>
    <row r="68" spans="1:11" s="9" customFormat="1" ht="11.25">
      <c r="A68" s="192"/>
      <c r="B68" s="193"/>
      <c r="C68" s="194">
        <v>1</v>
      </c>
      <c r="D68" s="244">
        <v>2</v>
      </c>
      <c r="E68" s="244">
        <v>3</v>
      </c>
      <c r="F68" s="254">
        <v>4</v>
      </c>
      <c r="G68" s="195" t="s">
        <v>6</v>
      </c>
      <c r="H68" s="196" t="s">
        <v>7</v>
      </c>
    </row>
    <row r="69" spans="1:11">
      <c r="A69" s="66"/>
      <c r="B69" s="190" t="s">
        <v>36</v>
      </c>
      <c r="C69" s="190" t="s">
        <v>37</v>
      </c>
      <c r="D69" s="233">
        <v>10715.21</v>
      </c>
      <c r="E69" s="233">
        <v>10000</v>
      </c>
      <c r="F69" s="245">
        <v>6829.78</v>
      </c>
      <c r="G69" s="191">
        <f t="shared" si="11"/>
        <v>63.739114772365632</v>
      </c>
      <c r="H69" s="191">
        <f t="shared" si="12"/>
        <v>68.297799999999995</v>
      </c>
      <c r="K69" s="94"/>
    </row>
    <row r="70" spans="1:11">
      <c r="A70" s="30"/>
      <c r="B70" s="33" t="s">
        <v>107</v>
      </c>
      <c r="C70" s="33" t="s">
        <v>108</v>
      </c>
      <c r="D70" s="241">
        <v>518.45000000000005</v>
      </c>
      <c r="E70" s="241">
        <v>3929</v>
      </c>
      <c r="F70" s="225">
        <v>11167.92</v>
      </c>
      <c r="G70" s="60">
        <f t="shared" si="11"/>
        <v>2154.0977914938758</v>
      </c>
      <c r="H70" s="60">
        <f t="shared" si="12"/>
        <v>284.2433189106643</v>
      </c>
      <c r="K70" s="94"/>
    </row>
    <row r="71" spans="1:11">
      <c r="A71" s="30"/>
      <c r="B71" s="33" t="s">
        <v>40</v>
      </c>
      <c r="C71" s="33" t="s">
        <v>41</v>
      </c>
      <c r="D71" s="113">
        <v>26989.919999999998</v>
      </c>
      <c r="E71" s="113">
        <v>53089</v>
      </c>
      <c r="F71" s="225">
        <v>20481.46</v>
      </c>
      <c r="G71" s="60">
        <f t="shared" si="11"/>
        <v>75.885589879480932</v>
      </c>
      <c r="H71" s="60">
        <f t="shared" si="12"/>
        <v>38.579479741566047</v>
      </c>
    </row>
    <row r="72" spans="1:11">
      <c r="A72" s="30"/>
      <c r="B72" s="33" t="s">
        <v>109</v>
      </c>
      <c r="C72" s="33" t="s">
        <v>110</v>
      </c>
      <c r="D72" s="241">
        <v>32416.97</v>
      </c>
      <c r="E72" s="241">
        <v>106178</v>
      </c>
      <c r="F72" s="242">
        <v>31388.61</v>
      </c>
      <c r="G72" s="60">
        <f t="shared" si="11"/>
        <v>96.827710918077784</v>
      </c>
      <c r="H72" s="60">
        <f t="shared" si="12"/>
        <v>29.56225395091262</v>
      </c>
    </row>
    <row r="73" spans="1:11">
      <c r="A73" s="30"/>
      <c r="B73" s="33" t="s">
        <v>42</v>
      </c>
      <c r="C73" s="33" t="s">
        <v>43</v>
      </c>
      <c r="D73" s="113">
        <v>67851.460000000006</v>
      </c>
      <c r="E73" s="113">
        <v>106178</v>
      </c>
      <c r="F73" s="225">
        <v>29466.12</v>
      </c>
      <c r="G73" s="60">
        <f t="shared" si="11"/>
        <v>43.427392719331309</v>
      </c>
      <c r="H73" s="60">
        <f t="shared" si="12"/>
        <v>27.751624630337734</v>
      </c>
    </row>
    <row r="74" spans="1:11" ht="15.75" customHeight="1">
      <c r="A74" s="30"/>
      <c r="B74" s="33">
        <v>3224</v>
      </c>
      <c r="C74" s="33" t="s">
        <v>44</v>
      </c>
      <c r="D74" s="113">
        <v>12076.97</v>
      </c>
      <c r="E74" s="113">
        <v>19908</v>
      </c>
      <c r="F74" s="225">
        <v>5978.86</v>
      </c>
      <c r="G74" s="60">
        <f t="shared" si="11"/>
        <v>49.506291727146795</v>
      </c>
      <c r="H74" s="60">
        <f t="shared" si="12"/>
        <v>30.032449266626482</v>
      </c>
    </row>
    <row r="75" spans="1:11">
      <c r="A75" s="30"/>
      <c r="B75" s="33" t="s">
        <v>45</v>
      </c>
      <c r="C75" s="33" t="s">
        <v>46</v>
      </c>
      <c r="D75" s="113">
        <v>5022.6499999999996</v>
      </c>
      <c r="E75" s="113">
        <v>10618</v>
      </c>
      <c r="F75" s="225">
        <v>2745.95</v>
      </c>
      <c r="G75" s="60">
        <f t="shared" si="11"/>
        <v>54.671338835077101</v>
      </c>
      <c r="H75" s="60">
        <f t="shared" si="12"/>
        <v>25.861273309474477</v>
      </c>
    </row>
    <row r="76" spans="1:11">
      <c r="A76" s="30"/>
      <c r="B76" s="33">
        <v>3227</v>
      </c>
      <c r="C76" s="33" t="s">
        <v>47</v>
      </c>
      <c r="D76" s="113">
        <v>6752.38</v>
      </c>
      <c r="E76" s="113">
        <v>6636</v>
      </c>
      <c r="F76" s="225">
        <v>4617.7299999999996</v>
      </c>
      <c r="G76" s="60">
        <f t="shared" si="11"/>
        <v>68.386702170197751</v>
      </c>
      <c r="H76" s="60">
        <f t="shared" si="12"/>
        <v>69.586045810729345</v>
      </c>
    </row>
    <row r="77" spans="1:11">
      <c r="A77" s="30"/>
      <c r="B77" s="33" t="s">
        <v>50</v>
      </c>
      <c r="C77" s="33" t="s">
        <v>51</v>
      </c>
      <c r="D77" s="113">
        <v>55777.61</v>
      </c>
      <c r="E77" s="113">
        <v>63707</v>
      </c>
      <c r="F77" s="225">
        <v>53511.01</v>
      </c>
      <c r="G77" s="60">
        <f t="shared" si="11"/>
        <v>95.936362278699278</v>
      </c>
      <c r="H77" s="60">
        <f t="shared" si="12"/>
        <v>83.995495000549397</v>
      </c>
    </row>
    <row r="78" spans="1:11">
      <c r="A78" s="30"/>
      <c r="B78" s="33" t="s">
        <v>52</v>
      </c>
      <c r="C78" s="33" t="s">
        <v>53</v>
      </c>
      <c r="D78" s="113">
        <v>32309.279999999999</v>
      </c>
      <c r="E78" s="113">
        <v>19908</v>
      </c>
      <c r="F78" s="225">
        <v>14826.67</v>
      </c>
      <c r="G78" s="60">
        <f t="shared" si="11"/>
        <v>45.889818652721445</v>
      </c>
      <c r="H78" s="60">
        <f t="shared" si="12"/>
        <v>74.475939320876023</v>
      </c>
    </row>
    <row r="79" spans="1:11">
      <c r="A79" s="30"/>
      <c r="B79" s="33" t="s">
        <v>54</v>
      </c>
      <c r="C79" s="33" t="s">
        <v>55</v>
      </c>
      <c r="D79" s="113">
        <v>15215.27</v>
      </c>
      <c r="E79" s="113">
        <v>26545</v>
      </c>
      <c r="F79" s="225">
        <v>33099.71</v>
      </c>
      <c r="G79" s="60">
        <f t="shared" si="11"/>
        <v>217.54270545314017</v>
      </c>
      <c r="H79" s="60">
        <f t="shared" si="12"/>
        <v>124.69282350725183</v>
      </c>
    </row>
    <row r="80" spans="1:11">
      <c r="A80" s="30"/>
      <c r="B80" s="33" t="s">
        <v>56</v>
      </c>
      <c r="C80" s="33" t="s">
        <v>57</v>
      </c>
      <c r="D80" s="113">
        <v>24860.46</v>
      </c>
      <c r="E80" s="113">
        <v>46453</v>
      </c>
      <c r="F80" s="225">
        <v>20528.150000000001</v>
      </c>
      <c r="G80" s="60">
        <f t="shared" si="11"/>
        <v>82.573492204086335</v>
      </c>
      <c r="H80" s="60">
        <f t="shared" si="12"/>
        <v>44.19122553979291</v>
      </c>
    </row>
    <row r="81" spans="1:11">
      <c r="A81" s="30"/>
      <c r="B81" s="33" t="s">
        <v>58</v>
      </c>
      <c r="C81" s="33" t="s">
        <v>59</v>
      </c>
      <c r="D81" s="113">
        <v>49451.37</v>
      </c>
      <c r="E81" s="113">
        <v>53089</v>
      </c>
      <c r="F81" s="225">
        <v>29527.040000000001</v>
      </c>
      <c r="G81" s="60">
        <f t="shared" si="11"/>
        <v>59.709245669027979</v>
      </c>
      <c r="H81" s="60">
        <f t="shared" si="12"/>
        <v>55.617999962327417</v>
      </c>
    </row>
    <row r="82" spans="1:11">
      <c r="A82" s="30"/>
      <c r="B82" s="33">
        <v>3236</v>
      </c>
      <c r="C82" s="33" t="s">
        <v>60</v>
      </c>
      <c r="D82" s="113">
        <v>32041.51</v>
      </c>
      <c r="E82" s="113">
        <v>56453</v>
      </c>
      <c r="F82" s="225">
        <v>50033.72</v>
      </c>
      <c r="G82" s="60">
        <f t="shared" si="11"/>
        <v>156.15281551961814</v>
      </c>
      <c r="H82" s="60">
        <f t="shared" si="12"/>
        <v>88.628983402122117</v>
      </c>
    </row>
    <row r="83" spans="1:11">
      <c r="A83" s="30"/>
      <c r="B83" s="33" t="s">
        <v>61</v>
      </c>
      <c r="C83" s="33" t="s">
        <v>62</v>
      </c>
      <c r="D83" s="113">
        <v>31771.99</v>
      </c>
      <c r="E83" s="113">
        <v>19908</v>
      </c>
      <c r="F83" s="225">
        <v>37844.79</v>
      </c>
      <c r="G83" s="60">
        <f t="shared" si="11"/>
        <v>119.11369102155705</v>
      </c>
      <c r="H83" s="60">
        <f t="shared" si="12"/>
        <v>190.09840265220012</v>
      </c>
    </row>
    <row r="84" spans="1:11">
      <c r="A84" s="30"/>
      <c r="B84" s="33">
        <v>3238</v>
      </c>
      <c r="C84" s="33" t="s">
        <v>63</v>
      </c>
      <c r="D84" s="113">
        <v>57537.75</v>
      </c>
      <c r="E84" s="113">
        <v>26545</v>
      </c>
      <c r="F84" s="225">
        <v>43462.720000000001</v>
      </c>
      <c r="G84" s="60">
        <f t="shared" si="11"/>
        <v>75.53774695743229</v>
      </c>
      <c r="H84" s="60">
        <f t="shared" si="12"/>
        <v>163.73222829158033</v>
      </c>
    </row>
    <row r="85" spans="1:11">
      <c r="A85" s="30"/>
      <c r="B85" s="33" t="s">
        <v>64</v>
      </c>
      <c r="C85" s="33" t="s">
        <v>65</v>
      </c>
      <c r="D85" s="113">
        <v>42485.79</v>
      </c>
      <c r="E85" s="113">
        <v>39817</v>
      </c>
      <c r="F85" s="225">
        <v>48128.99</v>
      </c>
      <c r="G85" s="60">
        <f t="shared" si="11"/>
        <v>113.28255870962974</v>
      </c>
      <c r="H85" s="60">
        <f t="shared" si="12"/>
        <v>120.87548032247533</v>
      </c>
    </row>
    <row r="86" spans="1:11" ht="25.5">
      <c r="A86" s="30"/>
      <c r="B86" s="33" t="s">
        <v>68</v>
      </c>
      <c r="C86" s="33" t="s">
        <v>69</v>
      </c>
      <c r="D86" s="113">
        <v>8962.52</v>
      </c>
      <c r="E86" s="113">
        <v>9954</v>
      </c>
      <c r="F86" s="225">
        <v>9220.0300000000007</v>
      </c>
      <c r="G86" s="60">
        <f t="shared" si="11"/>
        <v>102.87318745174348</v>
      </c>
      <c r="H86" s="60">
        <f t="shared" si="12"/>
        <v>92.626381354229466</v>
      </c>
    </row>
    <row r="87" spans="1:11">
      <c r="A87" s="30"/>
      <c r="B87" s="33" t="s">
        <v>70</v>
      </c>
      <c r="C87" s="33" t="s">
        <v>71</v>
      </c>
      <c r="D87" s="113">
        <v>24022.27</v>
      </c>
      <c r="E87" s="113">
        <v>26545</v>
      </c>
      <c r="F87" s="225">
        <v>27121.98</v>
      </c>
      <c r="G87" s="60">
        <f t="shared" si="11"/>
        <v>112.90348497456735</v>
      </c>
      <c r="H87" s="60">
        <f t="shared" si="12"/>
        <v>102.17359201356186</v>
      </c>
      <c r="K87" s="84"/>
    </row>
    <row r="88" spans="1:11">
      <c r="A88" s="30"/>
      <c r="B88" s="33" t="s">
        <v>72</v>
      </c>
      <c r="C88" s="33" t="s">
        <v>73</v>
      </c>
      <c r="D88" s="113">
        <v>4893</v>
      </c>
      <c r="E88" s="113">
        <v>5309</v>
      </c>
      <c r="F88" s="225">
        <v>4557.53</v>
      </c>
      <c r="G88" s="60">
        <f t="shared" si="11"/>
        <v>93.143879010831796</v>
      </c>
      <c r="H88" s="60">
        <f t="shared" si="12"/>
        <v>85.845356941043505</v>
      </c>
      <c r="K88" s="84"/>
    </row>
    <row r="89" spans="1:11">
      <c r="A89" s="30"/>
      <c r="B89" s="33" t="s">
        <v>74</v>
      </c>
      <c r="C89" s="33" t="s">
        <v>75</v>
      </c>
      <c r="D89" s="113">
        <v>2367.9</v>
      </c>
      <c r="E89" s="113">
        <v>5309</v>
      </c>
      <c r="F89" s="225">
        <v>2434.5300000000002</v>
      </c>
      <c r="G89" s="60">
        <f t="shared" si="11"/>
        <v>102.81388572152541</v>
      </c>
      <c r="H89" s="60">
        <f t="shared" si="12"/>
        <v>45.856658504426449</v>
      </c>
    </row>
    <row r="90" spans="1:11" s="16" customFormat="1">
      <c r="A90" s="30"/>
      <c r="B90" s="33">
        <v>3295</v>
      </c>
      <c r="C90" s="33" t="s">
        <v>76</v>
      </c>
      <c r="D90" s="113">
        <v>3335.34</v>
      </c>
      <c r="E90" s="113">
        <v>6636</v>
      </c>
      <c r="F90" s="225">
        <v>6078.67</v>
      </c>
      <c r="G90" s="60">
        <f t="shared" si="11"/>
        <v>182.25038526806861</v>
      </c>
      <c r="H90" s="60">
        <f t="shared" si="12"/>
        <v>91.601416515973483</v>
      </c>
      <c r="K90" s="83"/>
    </row>
    <row r="91" spans="1:11" s="16" customFormat="1">
      <c r="A91" s="30"/>
      <c r="B91" s="33">
        <v>3296</v>
      </c>
      <c r="C91" s="33" t="s">
        <v>77</v>
      </c>
      <c r="D91" s="113">
        <v>124.43</v>
      </c>
      <c r="E91" s="113">
        <v>3982</v>
      </c>
      <c r="F91" s="225">
        <v>761.5</v>
      </c>
      <c r="G91" s="60">
        <v>0</v>
      </c>
      <c r="H91" s="60">
        <f t="shared" si="12"/>
        <v>19.123556002009039</v>
      </c>
    </row>
    <row r="92" spans="1:11" s="16" customFormat="1">
      <c r="A92" s="30"/>
      <c r="B92" s="33" t="s">
        <v>78</v>
      </c>
      <c r="C92" s="33" t="s">
        <v>67</v>
      </c>
      <c r="D92" s="113">
        <v>5672.76</v>
      </c>
      <c r="E92" s="113">
        <v>3982</v>
      </c>
      <c r="F92" s="225">
        <v>6599.5</v>
      </c>
      <c r="G92" s="60">
        <f t="shared" si="11"/>
        <v>116.33666857050183</v>
      </c>
      <c r="H92" s="60">
        <f t="shared" si="12"/>
        <v>165.73329984932195</v>
      </c>
    </row>
    <row r="93" spans="1:11" s="16" customFormat="1">
      <c r="A93" s="30"/>
      <c r="B93" s="33" t="s">
        <v>82</v>
      </c>
      <c r="C93" s="33" t="s">
        <v>83</v>
      </c>
      <c r="D93" s="113">
        <v>5985.21</v>
      </c>
      <c r="E93" s="113">
        <v>10618</v>
      </c>
      <c r="F93" s="225">
        <v>6621.63</v>
      </c>
      <c r="G93" s="60">
        <f t="shared" si="11"/>
        <v>110.63321086478169</v>
      </c>
      <c r="H93" s="60">
        <f t="shared" si="12"/>
        <v>62.362309286117913</v>
      </c>
    </row>
    <row r="94" spans="1:11" s="16" customFormat="1">
      <c r="A94" s="30"/>
      <c r="B94" s="33" t="s">
        <v>84</v>
      </c>
      <c r="C94" s="33" t="s">
        <v>85</v>
      </c>
      <c r="D94" s="113">
        <v>0.18</v>
      </c>
      <c r="E94" s="113">
        <v>133</v>
      </c>
      <c r="F94" s="225">
        <v>1726.57</v>
      </c>
      <c r="G94" s="60">
        <v>0</v>
      </c>
      <c r="H94" s="60">
        <f t="shared" si="12"/>
        <v>1298.1729323308271</v>
      </c>
    </row>
    <row r="95" spans="1:11" s="16" customFormat="1">
      <c r="A95" s="30"/>
      <c r="B95" s="33" t="s">
        <v>86</v>
      </c>
      <c r="C95" s="33" t="s">
        <v>87</v>
      </c>
      <c r="D95" s="113">
        <v>0</v>
      </c>
      <c r="E95" s="113">
        <v>663</v>
      </c>
      <c r="F95" s="225">
        <v>0</v>
      </c>
      <c r="G95" s="60">
        <v>0</v>
      </c>
      <c r="H95" s="60">
        <f t="shared" si="12"/>
        <v>0</v>
      </c>
      <c r="K95" s="83"/>
    </row>
    <row r="96" spans="1:11">
      <c r="A96" s="30"/>
      <c r="B96" s="36" t="s">
        <v>91</v>
      </c>
      <c r="C96" s="36" t="s">
        <v>92</v>
      </c>
      <c r="D96" s="113">
        <v>15686.13</v>
      </c>
      <c r="E96" s="113">
        <v>39419</v>
      </c>
      <c r="F96" s="225">
        <v>6265.61</v>
      </c>
      <c r="G96" s="60">
        <f t="shared" si="11"/>
        <v>39.943631730707317</v>
      </c>
      <c r="H96" s="60">
        <f t="shared" si="12"/>
        <v>15.89489839924909</v>
      </c>
    </row>
    <row r="97" spans="1:8">
      <c r="A97" s="30"/>
      <c r="B97" s="36" t="s">
        <v>93</v>
      </c>
      <c r="C97" s="36" t="s">
        <v>94</v>
      </c>
      <c r="D97" s="113">
        <v>0</v>
      </c>
      <c r="E97" s="113">
        <v>1991</v>
      </c>
      <c r="F97" s="225">
        <v>0</v>
      </c>
      <c r="G97" s="60">
        <v>0</v>
      </c>
      <c r="H97" s="60">
        <v>0</v>
      </c>
    </row>
    <row r="98" spans="1:8">
      <c r="A98" s="30"/>
      <c r="B98" s="36">
        <v>4223</v>
      </c>
      <c r="C98" s="36" t="s">
        <v>95</v>
      </c>
      <c r="D98" s="113">
        <v>1393.26</v>
      </c>
      <c r="E98" s="113">
        <v>2654</v>
      </c>
      <c r="F98" s="225">
        <v>2768.5</v>
      </c>
      <c r="G98" s="60">
        <v>0</v>
      </c>
      <c r="H98" s="60">
        <f t="shared" si="12"/>
        <v>104.31424265259986</v>
      </c>
    </row>
    <row r="99" spans="1:8">
      <c r="A99" s="30"/>
      <c r="B99" s="36">
        <v>4224</v>
      </c>
      <c r="C99" s="36" t="s">
        <v>137</v>
      </c>
      <c r="D99" s="113">
        <v>62521.66</v>
      </c>
      <c r="E99" s="113">
        <v>0</v>
      </c>
      <c r="F99" s="225">
        <v>12370.58</v>
      </c>
      <c r="G99" s="60">
        <f t="shared" si="11"/>
        <v>19.786070939255289</v>
      </c>
      <c r="H99" s="60">
        <v>0</v>
      </c>
    </row>
    <row r="100" spans="1:8">
      <c r="A100" s="30"/>
      <c r="B100" s="36">
        <v>4225</v>
      </c>
      <c r="C100" s="36" t="s">
        <v>96</v>
      </c>
      <c r="D100" s="113">
        <v>747.49</v>
      </c>
      <c r="E100" s="113">
        <v>3981</v>
      </c>
      <c r="F100" s="225">
        <v>0</v>
      </c>
      <c r="G100" s="60">
        <f t="shared" si="11"/>
        <v>0</v>
      </c>
      <c r="H100" s="60">
        <f t="shared" si="12"/>
        <v>0</v>
      </c>
    </row>
    <row r="101" spans="1:8" s="16" customFormat="1">
      <c r="A101" s="30"/>
      <c r="B101" s="36" t="s">
        <v>117</v>
      </c>
      <c r="C101" s="36" t="s">
        <v>14</v>
      </c>
      <c r="D101" s="113">
        <v>40160.589999999997</v>
      </c>
      <c r="E101" s="113">
        <v>0</v>
      </c>
      <c r="F101" s="225">
        <v>0</v>
      </c>
      <c r="G101" s="60">
        <f t="shared" si="11"/>
        <v>0</v>
      </c>
      <c r="H101" s="60">
        <v>0</v>
      </c>
    </row>
    <row r="102" spans="1:8">
      <c r="A102" s="45"/>
      <c r="B102" s="33" t="s">
        <v>118</v>
      </c>
      <c r="C102" s="33" t="s">
        <v>119</v>
      </c>
      <c r="D102" s="241">
        <v>14180.51</v>
      </c>
      <c r="E102" s="241">
        <v>0</v>
      </c>
      <c r="F102" s="242">
        <v>0</v>
      </c>
      <c r="G102" s="60">
        <v>0</v>
      </c>
      <c r="H102" s="60">
        <v>0</v>
      </c>
    </row>
    <row r="103" spans="1:8">
      <c r="A103" s="356"/>
      <c r="B103" s="357"/>
      <c r="C103" s="357"/>
      <c r="D103" s="243"/>
      <c r="E103" s="176"/>
      <c r="F103" s="252"/>
      <c r="G103" s="177"/>
      <c r="H103" s="177"/>
    </row>
    <row r="104" spans="1:8" ht="25.5">
      <c r="A104" s="45"/>
      <c r="B104" s="27" t="s">
        <v>138</v>
      </c>
      <c r="C104" s="28" t="s">
        <v>139</v>
      </c>
      <c r="D104" s="228">
        <f>D105+D106+D107+D108+D109+D110+D111+D112+D113</f>
        <v>351542.25</v>
      </c>
      <c r="E104" s="228">
        <f>E107</f>
        <v>6638.86</v>
      </c>
      <c r="F104" s="229">
        <f>F107+F105+F106</f>
        <v>6638.86</v>
      </c>
      <c r="G104" s="60">
        <v>0</v>
      </c>
      <c r="H104" s="60">
        <f t="shared" si="12"/>
        <v>100</v>
      </c>
    </row>
    <row r="105" spans="1:8">
      <c r="A105" s="30"/>
      <c r="B105" s="33" t="s">
        <v>52</v>
      </c>
      <c r="C105" s="33" t="s">
        <v>53</v>
      </c>
      <c r="D105" s="113">
        <v>10626.76</v>
      </c>
      <c r="E105" s="113">
        <v>0</v>
      </c>
      <c r="F105" s="225">
        <v>0</v>
      </c>
      <c r="G105" s="60">
        <f t="shared" ref="G105:G106" si="15">F105/D105*100</f>
        <v>0</v>
      </c>
      <c r="H105" s="60">
        <v>0</v>
      </c>
    </row>
    <row r="106" spans="1:8">
      <c r="A106" s="30"/>
      <c r="B106" s="33" t="s">
        <v>58</v>
      </c>
      <c r="C106" s="33" t="s">
        <v>59</v>
      </c>
      <c r="D106" s="113">
        <v>93027.74</v>
      </c>
      <c r="E106" s="113">
        <v>0</v>
      </c>
      <c r="F106" s="225">
        <v>0</v>
      </c>
      <c r="G106" s="60">
        <f t="shared" si="15"/>
        <v>0</v>
      </c>
      <c r="H106" s="60">
        <v>0</v>
      </c>
    </row>
    <row r="107" spans="1:8">
      <c r="A107" s="30"/>
      <c r="B107" s="33">
        <v>3238</v>
      </c>
      <c r="C107" s="33" t="s">
        <v>63</v>
      </c>
      <c r="D107" s="113">
        <v>0</v>
      </c>
      <c r="E107" s="113">
        <v>6638.86</v>
      </c>
      <c r="F107" s="225">
        <v>6638.86</v>
      </c>
      <c r="G107" s="60">
        <v>0</v>
      </c>
      <c r="H107" s="60">
        <f t="shared" ref="H107" si="16">F107/E107*100</f>
        <v>100</v>
      </c>
    </row>
    <row r="108" spans="1:8" ht="16.5" customHeight="1">
      <c r="A108" s="45"/>
      <c r="B108" s="33" t="s">
        <v>112</v>
      </c>
      <c r="C108" s="33" t="s">
        <v>113</v>
      </c>
      <c r="D108" s="241">
        <v>71130.81</v>
      </c>
      <c r="E108" s="241"/>
      <c r="F108" s="225"/>
      <c r="G108" s="60">
        <v>0</v>
      </c>
      <c r="H108" s="60">
        <v>0</v>
      </c>
    </row>
    <row r="109" spans="1:8" ht="16.5" customHeight="1">
      <c r="A109" s="45"/>
      <c r="B109" s="33" t="s">
        <v>91</v>
      </c>
      <c r="C109" s="33" t="s">
        <v>92</v>
      </c>
      <c r="D109" s="241">
        <v>59114.879999999997</v>
      </c>
      <c r="E109" s="241"/>
      <c r="F109" s="242"/>
      <c r="G109" s="60">
        <v>0</v>
      </c>
      <c r="H109" s="60">
        <v>0</v>
      </c>
    </row>
    <row r="110" spans="1:8" ht="16.5" customHeight="1">
      <c r="A110" s="45"/>
      <c r="B110" s="33" t="s">
        <v>140</v>
      </c>
      <c r="C110" s="33" t="s">
        <v>137</v>
      </c>
      <c r="D110" s="241">
        <v>19985.87</v>
      </c>
      <c r="E110" s="241"/>
      <c r="F110" s="242"/>
      <c r="G110" s="60">
        <v>0</v>
      </c>
      <c r="H110" s="60">
        <v>0</v>
      </c>
    </row>
    <row r="111" spans="1:8" ht="16.5" customHeight="1">
      <c r="A111" s="45"/>
      <c r="B111" s="33" t="s">
        <v>141</v>
      </c>
      <c r="C111" s="33" t="s">
        <v>96</v>
      </c>
      <c r="D111" s="241">
        <v>6474.37</v>
      </c>
      <c r="E111" s="241"/>
      <c r="F111" s="242"/>
      <c r="G111" s="60">
        <v>0</v>
      </c>
      <c r="H111" s="60">
        <v>0</v>
      </c>
    </row>
    <row r="112" spans="1:8" ht="16.5" customHeight="1">
      <c r="A112" s="45"/>
      <c r="B112" s="33" t="s">
        <v>117</v>
      </c>
      <c r="C112" s="33" t="s">
        <v>14</v>
      </c>
      <c r="D112" s="241">
        <v>52172.74</v>
      </c>
      <c r="E112" s="241"/>
      <c r="F112" s="242"/>
      <c r="G112" s="60">
        <v>0</v>
      </c>
      <c r="H112" s="60">
        <v>0</v>
      </c>
    </row>
    <row r="113" spans="1:8" ht="18" customHeight="1">
      <c r="A113" s="45"/>
      <c r="B113" s="33" t="s">
        <v>118</v>
      </c>
      <c r="C113" s="33" t="s">
        <v>119</v>
      </c>
      <c r="D113" s="241">
        <v>39009.08</v>
      </c>
      <c r="E113" s="241"/>
      <c r="F113" s="242"/>
      <c r="G113" s="60">
        <v>0</v>
      </c>
      <c r="H113" s="60">
        <v>0</v>
      </c>
    </row>
    <row r="114" spans="1:8" ht="16.5" customHeight="1">
      <c r="A114" s="45"/>
      <c r="B114" s="27"/>
      <c r="C114" s="28"/>
      <c r="D114" s="228"/>
      <c r="E114" s="228"/>
      <c r="F114" s="229"/>
      <c r="G114" s="60"/>
      <c r="H114" s="60"/>
    </row>
    <row r="115" spans="1:8">
      <c r="A115" s="27">
        <v>4</v>
      </c>
      <c r="B115" s="27"/>
      <c r="C115" s="28" t="s">
        <v>124</v>
      </c>
      <c r="D115" s="228">
        <f>D116+D126+D124+D145</f>
        <v>5144432.2399999993</v>
      </c>
      <c r="E115" s="228">
        <f>E116+E126+E124+E145</f>
        <v>3660673.97</v>
      </c>
      <c r="F115" s="229">
        <f>F116+F126+F124+F145</f>
        <v>3421272.370000001</v>
      </c>
      <c r="G115" s="60">
        <f t="shared" ref="G115:G181" si="17">F115/D115*100</f>
        <v>66.504372307564921</v>
      </c>
      <c r="H115" s="60">
        <f t="shared" ref="H115:H181" si="18">F115/E115*100</f>
        <v>93.460176952060024</v>
      </c>
    </row>
    <row r="116" spans="1:8" ht="25.5">
      <c r="A116" s="31"/>
      <c r="B116" s="28" t="s">
        <v>125</v>
      </c>
      <c r="C116" s="28" t="s">
        <v>127</v>
      </c>
      <c r="D116" s="228">
        <f>D117</f>
        <v>260458.99</v>
      </c>
      <c r="E116" s="228">
        <f>E118+E117+E119+E120+E121+E122+E123</f>
        <v>340000</v>
      </c>
      <c r="F116" s="229">
        <f>F118+F117+F119+F120+F121+F122+F123</f>
        <v>311814.94999999995</v>
      </c>
      <c r="G116" s="60">
        <f t="shared" si="17"/>
        <v>119.71748412293235</v>
      </c>
      <c r="H116" s="60">
        <f t="shared" si="18"/>
        <v>91.710279411764688</v>
      </c>
    </row>
    <row r="117" spans="1:8">
      <c r="A117" s="30"/>
      <c r="B117" s="33" t="s">
        <v>40</v>
      </c>
      <c r="C117" s="33" t="s">
        <v>41</v>
      </c>
      <c r="D117" s="113">
        <v>260458.99</v>
      </c>
      <c r="E117" s="113">
        <v>10000</v>
      </c>
      <c r="F117" s="225">
        <v>5197.51</v>
      </c>
      <c r="G117" s="60">
        <f t="shared" si="17"/>
        <v>1.9955195249739703</v>
      </c>
      <c r="H117" s="60">
        <f t="shared" si="18"/>
        <v>51.975100000000005</v>
      </c>
    </row>
    <row r="118" spans="1:8">
      <c r="A118" s="45"/>
      <c r="B118" s="33" t="s">
        <v>109</v>
      </c>
      <c r="C118" s="33" t="s">
        <v>110</v>
      </c>
      <c r="D118" s="246">
        <v>0</v>
      </c>
      <c r="E118" s="246">
        <v>200000</v>
      </c>
      <c r="F118" s="247">
        <v>230271.34</v>
      </c>
      <c r="G118" s="60">
        <v>0</v>
      </c>
      <c r="H118" s="60">
        <f t="shared" si="18"/>
        <v>115.13567</v>
      </c>
    </row>
    <row r="119" spans="1:8">
      <c r="A119" s="30"/>
      <c r="B119" s="33" t="s">
        <v>42</v>
      </c>
      <c r="C119" s="33" t="s">
        <v>43</v>
      </c>
      <c r="D119" s="113">
        <v>0</v>
      </c>
      <c r="E119" s="113">
        <v>40000</v>
      </c>
      <c r="F119" s="225">
        <v>14528.61</v>
      </c>
      <c r="G119" s="60">
        <v>0</v>
      </c>
      <c r="H119" s="60">
        <f t="shared" si="18"/>
        <v>36.321525000000001</v>
      </c>
    </row>
    <row r="120" spans="1:8">
      <c r="A120" s="30"/>
      <c r="B120" s="33" t="s">
        <v>52</v>
      </c>
      <c r="C120" s="33" t="s">
        <v>53</v>
      </c>
      <c r="D120" s="113"/>
      <c r="E120" s="113">
        <v>27000</v>
      </c>
      <c r="F120" s="225">
        <v>15342.92</v>
      </c>
      <c r="G120" s="60">
        <v>0</v>
      </c>
      <c r="H120" s="60">
        <f t="shared" si="18"/>
        <v>56.825629629629624</v>
      </c>
    </row>
    <row r="121" spans="1:8">
      <c r="A121" s="30"/>
      <c r="B121" s="33" t="s">
        <v>56</v>
      </c>
      <c r="C121" s="33" t="s">
        <v>57</v>
      </c>
      <c r="D121" s="113"/>
      <c r="E121" s="113">
        <v>10000</v>
      </c>
      <c r="F121" s="225">
        <v>6203.54</v>
      </c>
      <c r="G121" s="60">
        <v>0</v>
      </c>
      <c r="H121" s="60">
        <f t="shared" si="18"/>
        <v>62.035399999999996</v>
      </c>
    </row>
    <row r="122" spans="1:8">
      <c r="A122" s="30"/>
      <c r="B122" s="33" t="s">
        <v>58</v>
      </c>
      <c r="C122" s="33" t="s">
        <v>59</v>
      </c>
      <c r="D122" s="113"/>
      <c r="E122" s="113">
        <v>45000</v>
      </c>
      <c r="F122" s="225">
        <v>27565.599999999999</v>
      </c>
      <c r="G122" s="60">
        <v>0</v>
      </c>
      <c r="H122" s="60">
        <f t="shared" si="18"/>
        <v>61.256888888888881</v>
      </c>
    </row>
    <row r="123" spans="1:8">
      <c r="A123" s="30"/>
      <c r="B123" s="33">
        <v>3236</v>
      </c>
      <c r="C123" s="33" t="s">
        <v>60</v>
      </c>
      <c r="D123" s="113"/>
      <c r="E123" s="113">
        <v>8000</v>
      </c>
      <c r="F123" s="225">
        <v>12705.43</v>
      </c>
      <c r="G123" s="60">
        <v>0</v>
      </c>
      <c r="H123" s="60">
        <f t="shared" si="18"/>
        <v>158.81787499999999</v>
      </c>
    </row>
    <row r="124" spans="1:8" ht="25.5" customHeight="1">
      <c r="A124" s="27"/>
      <c r="B124" s="27" t="s">
        <v>220</v>
      </c>
      <c r="C124" s="28" t="s">
        <v>229</v>
      </c>
      <c r="D124" s="146">
        <v>0</v>
      </c>
      <c r="E124" s="146">
        <f>E125</f>
        <v>45.1</v>
      </c>
      <c r="F124" s="147">
        <f>F125</f>
        <v>45.1</v>
      </c>
      <c r="G124" s="60">
        <v>0</v>
      </c>
      <c r="H124" s="60">
        <f t="shared" ref="H124" si="19">(F124/E124)*100</f>
        <v>100</v>
      </c>
    </row>
    <row r="125" spans="1:8">
      <c r="A125" s="30"/>
      <c r="B125" s="31">
        <v>3222</v>
      </c>
      <c r="C125" s="33" t="s">
        <v>110</v>
      </c>
      <c r="D125" s="113">
        <v>0</v>
      </c>
      <c r="E125" s="113">
        <v>45.1</v>
      </c>
      <c r="F125" s="225">
        <v>45.1</v>
      </c>
      <c r="G125" s="56">
        <v>0</v>
      </c>
      <c r="H125" s="60">
        <f>(F125/E125)*100</f>
        <v>100</v>
      </c>
    </row>
    <row r="126" spans="1:8" ht="13.5" customHeight="1">
      <c r="A126" s="86"/>
      <c r="B126" s="28" t="s">
        <v>128</v>
      </c>
      <c r="C126" s="28" t="s">
        <v>130</v>
      </c>
      <c r="D126" s="228">
        <f>D127+D128+D129+D130+D131+D132+D133+D134+D135+D136+D137+D138+D139+D140+D141+D142+D143</f>
        <v>4883973.2499999991</v>
      </c>
      <c r="E126" s="228">
        <f>E127+E128+E129+E130+E131+E132+E133+E134+E135+E136+E137+E138+E139+E140+E141+E142</f>
        <v>2500000</v>
      </c>
      <c r="F126" s="229">
        <f>F127+F128+F129+F130+F131+F132+F133+F134+F135+F136+F137+F138+F139+F140+F141+F142</f>
        <v>2515439.8900000006</v>
      </c>
      <c r="G126" s="60">
        <f t="shared" si="17"/>
        <v>51.503965342152533</v>
      </c>
      <c r="H126" s="60">
        <f t="shared" si="18"/>
        <v>100.61759560000003</v>
      </c>
    </row>
    <row r="127" spans="1:8">
      <c r="A127" s="45"/>
      <c r="B127" s="33" t="s">
        <v>19</v>
      </c>
      <c r="C127" s="33" t="s">
        <v>20</v>
      </c>
      <c r="D127" s="246">
        <v>1486533.06</v>
      </c>
      <c r="E127" s="246">
        <v>1697514</v>
      </c>
      <c r="F127" s="247">
        <v>1732747.96</v>
      </c>
      <c r="G127" s="60">
        <f t="shared" si="17"/>
        <v>116.56302887740686</v>
      </c>
      <c r="H127" s="60">
        <f t="shared" si="18"/>
        <v>102.07562117308015</v>
      </c>
    </row>
    <row r="128" spans="1:8">
      <c r="A128" s="45"/>
      <c r="B128" s="33" t="s">
        <v>142</v>
      </c>
      <c r="C128" s="33" t="s">
        <v>21</v>
      </c>
      <c r="D128" s="246">
        <v>18365.89</v>
      </c>
      <c r="E128" s="246">
        <v>18427</v>
      </c>
      <c r="F128" s="247">
        <v>18438.72</v>
      </c>
      <c r="G128" s="60">
        <f t="shared" si="17"/>
        <v>100.39655034414341</v>
      </c>
      <c r="H128" s="60">
        <f t="shared" si="18"/>
        <v>100.06360232267868</v>
      </c>
    </row>
    <row r="129" spans="1:8">
      <c r="A129" s="45"/>
      <c r="B129" s="33" t="s">
        <v>143</v>
      </c>
      <c r="C129" s="33" t="s">
        <v>147</v>
      </c>
      <c r="D129" s="246">
        <v>69147.490000000005</v>
      </c>
      <c r="E129" s="246">
        <v>33089</v>
      </c>
      <c r="F129" s="247">
        <v>34402.089999999997</v>
      </c>
      <c r="G129" s="60">
        <f t="shared" si="17"/>
        <v>49.751755269786358</v>
      </c>
      <c r="H129" s="60">
        <f t="shared" si="18"/>
        <v>103.9683580646136</v>
      </c>
    </row>
    <row r="130" spans="1:8">
      <c r="A130" s="45"/>
      <c r="B130" s="33" t="s">
        <v>144</v>
      </c>
      <c r="C130" s="33" t="s">
        <v>106</v>
      </c>
      <c r="D130" s="246">
        <v>173985.7</v>
      </c>
      <c r="E130" s="246">
        <v>45995</v>
      </c>
      <c r="F130" s="247">
        <v>42436.23</v>
      </c>
      <c r="G130" s="60">
        <f t="shared" si="17"/>
        <v>24.390642449350722</v>
      </c>
      <c r="H130" s="60">
        <f t="shared" si="18"/>
        <v>92.262702467659523</v>
      </c>
    </row>
    <row r="131" spans="1:8">
      <c r="A131" s="45"/>
      <c r="B131" s="33" t="s">
        <v>27</v>
      </c>
      <c r="C131" s="33" t="s">
        <v>28</v>
      </c>
      <c r="D131" s="246">
        <v>313822.87</v>
      </c>
      <c r="E131" s="246">
        <v>325000</v>
      </c>
      <c r="F131" s="247">
        <v>325000</v>
      </c>
      <c r="G131" s="60">
        <f t="shared" si="17"/>
        <v>103.5616046720878</v>
      </c>
      <c r="H131" s="60">
        <f t="shared" si="18"/>
        <v>100</v>
      </c>
    </row>
    <row r="132" spans="1:8">
      <c r="A132" s="45"/>
      <c r="B132" s="33" t="s">
        <v>40</v>
      </c>
      <c r="C132" s="33" t="s">
        <v>41</v>
      </c>
      <c r="D132" s="246">
        <v>23720.26</v>
      </c>
      <c r="E132" s="246">
        <v>30000</v>
      </c>
      <c r="F132" s="247">
        <v>23930.14</v>
      </c>
      <c r="G132" s="60">
        <f t="shared" si="17"/>
        <v>100.88481323560534</v>
      </c>
      <c r="H132" s="60">
        <f t="shared" si="18"/>
        <v>79.767133333333334</v>
      </c>
    </row>
    <row r="133" spans="1:8">
      <c r="A133" s="45"/>
      <c r="B133" s="33" t="s">
        <v>109</v>
      </c>
      <c r="C133" s="33" t="s">
        <v>110</v>
      </c>
      <c r="D133" s="246">
        <v>2090182.23</v>
      </c>
      <c r="E133" s="246">
        <v>30085</v>
      </c>
      <c r="F133" s="247">
        <v>57076.41</v>
      </c>
      <c r="G133" s="60">
        <f t="shared" si="17"/>
        <v>2.7306906154302157</v>
      </c>
      <c r="H133" s="60">
        <f t="shared" si="18"/>
        <v>189.7171680239322</v>
      </c>
    </row>
    <row r="134" spans="1:8">
      <c r="A134" s="45"/>
      <c r="B134" s="33" t="s">
        <v>42</v>
      </c>
      <c r="C134" s="33" t="s">
        <v>43</v>
      </c>
      <c r="D134" s="246">
        <v>46825.7</v>
      </c>
      <c r="E134" s="246">
        <v>72000</v>
      </c>
      <c r="F134" s="247">
        <v>50296.45</v>
      </c>
      <c r="G134" s="60">
        <v>0</v>
      </c>
      <c r="H134" s="60">
        <f t="shared" si="18"/>
        <v>69.856180555555554</v>
      </c>
    </row>
    <row r="135" spans="1:8">
      <c r="A135" s="45"/>
      <c r="B135" s="33" t="s">
        <v>52</v>
      </c>
      <c r="C135" s="33" t="s">
        <v>53</v>
      </c>
      <c r="D135" s="246">
        <v>17411.59</v>
      </c>
      <c r="E135" s="246">
        <v>18000</v>
      </c>
      <c r="F135" s="247">
        <v>23972.89</v>
      </c>
      <c r="G135" s="60">
        <f t="shared" si="17"/>
        <v>137.68352000018379</v>
      </c>
      <c r="H135" s="60">
        <f t="shared" si="18"/>
        <v>133.18272222222222</v>
      </c>
    </row>
    <row r="136" spans="1:8">
      <c r="A136" s="45"/>
      <c r="B136" s="33" t="s">
        <v>54</v>
      </c>
      <c r="C136" s="33" t="s">
        <v>55</v>
      </c>
      <c r="D136" s="246">
        <v>62155.55</v>
      </c>
      <c r="E136" s="246">
        <v>0</v>
      </c>
      <c r="F136" s="247">
        <v>0</v>
      </c>
      <c r="G136" s="60">
        <f t="shared" si="17"/>
        <v>0</v>
      </c>
      <c r="H136" s="60">
        <v>0</v>
      </c>
    </row>
    <row r="137" spans="1:8">
      <c r="A137" s="45"/>
      <c r="B137" s="33" t="s">
        <v>56</v>
      </c>
      <c r="C137" s="33" t="s">
        <v>57</v>
      </c>
      <c r="D137" s="246">
        <v>18209.45</v>
      </c>
      <c r="E137" s="246">
        <v>26045</v>
      </c>
      <c r="F137" s="247">
        <v>24664.240000000002</v>
      </c>
      <c r="G137" s="60">
        <v>0</v>
      </c>
      <c r="H137" s="60">
        <f t="shared" si="18"/>
        <v>94.698560184296426</v>
      </c>
    </row>
    <row r="138" spans="1:8">
      <c r="A138" s="45"/>
      <c r="B138" s="33" t="s">
        <v>58</v>
      </c>
      <c r="C138" s="33" t="s">
        <v>59</v>
      </c>
      <c r="D138" s="246">
        <v>32049.1</v>
      </c>
      <c r="E138" s="246">
        <v>51600</v>
      </c>
      <c r="F138" s="247">
        <v>48701.96</v>
      </c>
      <c r="G138" s="60">
        <f t="shared" si="17"/>
        <v>151.96046066816228</v>
      </c>
      <c r="H138" s="60">
        <f t="shared" si="18"/>
        <v>94.383643410852713</v>
      </c>
    </row>
    <row r="139" spans="1:8">
      <c r="A139" s="45"/>
      <c r="B139" s="33" t="s">
        <v>145</v>
      </c>
      <c r="C139" s="33" t="s">
        <v>60</v>
      </c>
      <c r="D139" s="246">
        <v>76532.990000000005</v>
      </c>
      <c r="E139" s="246">
        <v>36545</v>
      </c>
      <c r="F139" s="247">
        <v>15698.48</v>
      </c>
      <c r="G139" s="60">
        <v>0</v>
      </c>
      <c r="H139" s="60">
        <f t="shared" si="18"/>
        <v>42.956574086742371</v>
      </c>
    </row>
    <row r="140" spans="1:8">
      <c r="A140" s="45"/>
      <c r="B140" s="33" t="s">
        <v>61</v>
      </c>
      <c r="C140" s="33" t="s">
        <v>62</v>
      </c>
      <c r="D140" s="246">
        <v>112102.26</v>
      </c>
      <c r="E140" s="246">
        <v>56700</v>
      </c>
      <c r="F140" s="247">
        <v>46757.36</v>
      </c>
      <c r="G140" s="60">
        <f t="shared" si="17"/>
        <v>41.709560538743823</v>
      </c>
      <c r="H140" s="60">
        <f t="shared" si="18"/>
        <v>82.464479717813049</v>
      </c>
    </row>
    <row r="141" spans="1:8">
      <c r="A141" s="45"/>
      <c r="B141" s="33" t="s">
        <v>146</v>
      </c>
      <c r="C141" s="33" t="s">
        <v>63</v>
      </c>
      <c r="D141" s="246">
        <v>96197.8</v>
      </c>
      <c r="E141" s="246">
        <v>40000</v>
      </c>
      <c r="F141" s="247">
        <v>32526.65</v>
      </c>
      <c r="G141" s="60">
        <f t="shared" si="17"/>
        <v>33.812259739827731</v>
      </c>
      <c r="H141" s="60">
        <v>0</v>
      </c>
    </row>
    <row r="142" spans="1:8">
      <c r="A142" s="45"/>
      <c r="B142" s="33" t="s">
        <v>64</v>
      </c>
      <c r="C142" s="33" t="s">
        <v>65</v>
      </c>
      <c r="D142" s="246">
        <v>214850.3</v>
      </c>
      <c r="E142" s="246">
        <v>19000</v>
      </c>
      <c r="F142" s="247">
        <v>38790.31</v>
      </c>
      <c r="G142" s="60">
        <f t="shared" si="17"/>
        <v>18.05457567431835</v>
      </c>
      <c r="H142" s="60">
        <f t="shared" si="18"/>
        <v>204.15952631578946</v>
      </c>
    </row>
    <row r="143" spans="1:8" ht="16.5" customHeight="1">
      <c r="A143" s="45"/>
      <c r="B143" s="33">
        <v>4224</v>
      </c>
      <c r="C143" s="33" t="s">
        <v>137</v>
      </c>
      <c r="D143" s="246">
        <v>31881.01</v>
      </c>
      <c r="E143" s="246"/>
      <c r="F143" s="247"/>
      <c r="G143" s="60">
        <v>0</v>
      </c>
      <c r="H143" s="60">
        <v>0</v>
      </c>
    </row>
    <row r="144" spans="1:8" ht="13.5" customHeight="1">
      <c r="A144" s="45"/>
      <c r="B144" s="27"/>
      <c r="C144" s="28"/>
      <c r="D144" s="228"/>
      <c r="E144" s="228"/>
      <c r="F144" s="229"/>
      <c r="G144" s="60"/>
      <c r="H144" s="60"/>
    </row>
    <row r="145" spans="1:8" ht="25.5">
      <c r="A145" s="27"/>
      <c r="B145" s="27" t="s">
        <v>222</v>
      </c>
      <c r="C145" s="28" t="s">
        <v>229</v>
      </c>
      <c r="D145" s="146">
        <v>0</v>
      </c>
      <c r="E145" s="146">
        <f>E146+E147+E148+E149+E150+E151+E152+E154+E153+E155+E158+E159+E160+E161</f>
        <v>820628.87</v>
      </c>
      <c r="F145" s="147">
        <f>F146+F147+F148+F149+F150+F151+F152+F153+F154+F155+F158+F159+F160+F161</f>
        <v>593972.42999999993</v>
      </c>
      <c r="G145" s="60">
        <v>0</v>
      </c>
      <c r="H145" s="60">
        <f t="shared" ref="H145" si="20">(F145/E145)*100</f>
        <v>72.380152796720381</v>
      </c>
    </row>
    <row r="146" spans="1:8">
      <c r="A146" s="45"/>
      <c r="B146" s="33" t="s">
        <v>42</v>
      </c>
      <c r="C146" s="33" t="s">
        <v>43</v>
      </c>
      <c r="D146" s="246">
        <v>0</v>
      </c>
      <c r="E146" s="246">
        <v>37878.870000000003</v>
      </c>
      <c r="F146" s="247">
        <v>14770.3</v>
      </c>
      <c r="G146" s="60">
        <v>0</v>
      </c>
      <c r="H146" s="60">
        <f t="shared" ref="H146" si="21">F146/E146*100</f>
        <v>38.993507462075819</v>
      </c>
    </row>
    <row r="147" spans="1:8">
      <c r="A147" s="45"/>
      <c r="B147" s="33" t="s">
        <v>52</v>
      </c>
      <c r="C147" s="33" t="s">
        <v>53</v>
      </c>
      <c r="D147" s="241">
        <v>0</v>
      </c>
      <c r="E147" s="241">
        <v>50000</v>
      </c>
      <c r="F147" s="242">
        <v>30422.81</v>
      </c>
      <c r="G147" s="60">
        <v>0</v>
      </c>
      <c r="H147" s="60">
        <f>F147/E147*100</f>
        <v>60.845619999999997</v>
      </c>
    </row>
    <row r="148" spans="1:8">
      <c r="A148" s="30"/>
      <c r="B148" s="33" t="s">
        <v>54</v>
      </c>
      <c r="C148" s="33" t="s">
        <v>55</v>
      </c>
      <c r="D148" s="113">
        <v>0</v>
      </c>
      <c r="E148" s="113">
        <v>10000</v>
      </c>
      <c r="F148" s="225">
        <v>22617.49</v>
      </c>
      <c r="G148" s="60">
        <v>0</v>
      </c>
      <c r="H148" s="60">
        <f t="shared" ref="H148" si="22">F148/E148*100</f>
        <v>226.17490000000001</v>
      </c>
    </row>
    <row r="149" spans="1:8">
      <c r="A149" s="30"/>
      <c r="B149" s="33" t="s">
        <v>56</v>
      </c>
      <c r="C149" s="33" t="s">
        <v>57</v>
      </c>
      <c r="D149" s="113">
        <v>0</v>
      </c>
      <c r="E149" s="113">
        <v>25000</v>
      </c>
      <c r="F149" s="225">
        <v>8289.42</v>
      </c>
      <c r="G149" s="60">
        <v>0</v>
      </c>
      <c r="H149" s="60">
        <f t="shared" ref="H149" si="23">F149/E149*100</f>
        <v>33.157679999999999</v>
      </c>
    </row>
    <row r="150" spans="1:8">
      <c r="A150" s="45"/>
      <c r="B150" s="33" t="s">
        <v>58</v>
      </c>
      <c r="C150" s="33" t="s">
        <v>59</v>
      </c>
      <c r="D150" s="241">
        <v>0</v>
      </c>
      <c r="E150" s="241">
        <v>125000</v>
      </c>
      <c r="F150" s="242">
        <v>142122.59</v>
      </c>
      <c r="G150" s="60">
        <v>0</v>
      </c>
      <c r="H150" s="60">
        <f>F150/E150*100</f>
        <v>113.698072</v>
      </c>
    </row>
    <row r="151" spans="1:8">
      <c r="A151" s="45"/>
      <c r="B151" s="33" t="s">
        <v>61</v>
      </c>
      <c r="C151" s="33" t="s">
        <v>62</v>
      </c>
      <c r="D151" s="246">
        <v>0</v>
      </c>
      <c r="E151" s="246">
        <v>50000</v>
      </c>
      <c r="F151" s="247">
        <v>14984.97</v>
      </c>
      <c r="G151" s="60">
        <v>0</v>
      </c>
      <c r="H151" s="60">
        <f t="shared" ref="H151:H153" si="24">F151/E151*100</f>
        <v>29.969940000000001</v>
      </c>
    </row>
    <row r="152" spans="1:8">
      <c r="A152" s="45"/>
      <c r="B152" s="33" t="s">
        <v>146</v>
      </c>
      <c r="C152" s="33" t="s">
        <v>63</v>
      </c>
      <c r="D152" s="246">
        <v>0</v>
      </c>
      <c r="E152" s="246">
        <v>67455</v>
      </c>
      <c r="F152" s="247">
        <v>81998.81</v>
      </c>
      <c r="G152" s="60">
        <v>0</v>
      </c>
      <c r="H152" s="60">
        <f t="shared" si="24"/>
        <v>121.56075902453487</v>
      </c>
    </row>
    <row r="153" spans="1:8">
      <c r="A153" s="45"/>
      <c r="B153" s="33" t="s">
        <v>64</v>
      </c>
      <c r="C153" s="33" t="s">
        <v>65</v>
      </c>
      <c r="D153" s="246">
        <v>0</v>
      </c>
      <c r="E153" s="246">
        <v>190000</v>
      </c>
      <c r="F153" s="247">
        <v>95459.87</v>
      </c>
      <c r="G153" s="60">
        <v>0</v>
      </c>
      <c r="H153" s="60">
        <f t="shared" si="24"/>
        <v>50.242036842105264</v>
      </c>
    </row>
    <row r="154" spans="1:8">
      <c r="A154" s="45"/>
      <c r="B154" s="33" t="s">
        <v>112</v>
      </c>
      <c r="C154" s="33" t="s">
        <v>113</v>
      </c>
      <c r="D154" s="241">
        <v>0</v>
      </c>
      <c r="E154" s="241">
        <v>82545</v>
      </c>
      <c r="F154" s="225">
        <v>82541.8</v>
      </c>
      <c r="G154" s="60">
        <v>0</v>
      </c>
      <c r="H154" s="60">
        <f>F154/E154*100</f>
        <v>99.9961233266703</v>
      </c>
    </row>
    <row r="155" spans="1:8">
      <c r="A155" s="45"/>
      <c r="B155" s="33" t="s">
        <v>91</v>
      </c>
      <c r="C155" s="33" t="s">
        <v>92</v>
      </c>
      <c r="D155" s="241">
        <v>0</v>
      </c>
      <c r="E155" s="241">
        <v>32000</v>
      </c>
      <c r="F155" s="242">
        <v>33337.769999999997</v>
      </c>
      <c r="G155" s="60">
        <v>0</v>
      </c>
      <c r="H155" s="60">
        <f>F155/E155*100</f>
        <v>104.18053125</v>
      </c>
    </row>
    <row r="156" spans="1:8" ht="35.25" customHeight="1">
      <c r="A156" s="354" t="s">
        <v>250</v>
      </c>
      <c r="B156" s="355"/>
      <c r="C156" s="355"/>
      <c r="D156" s="182" t="s">
        <v>272</v>
      </c>
      <c r="E156" s="183" t="s">
        <v>234</v>
      </c>
      <c r="F156" s="251" t="s">
        <v>270</v>
      </c>
      <c r="G156" s="184" t="s">
        <v>5</v>
      </c>
      <c r="H156" s="184" t="s">
        <v>5</v>
      </c>
    </row>
    <row r="157" spans="1:8" ht="10.5" customHeight="1">
      <c r="A157" s="192"/>
      <c r="B157" s="193"/>
      <c r="C157" s="198">
        <v>1</v>
      </c>
      <c r="D157" s="187">
        <v>2</v>
      </c>
      <c r="E157" s="187">
        <v>3</v>
      </c>
      <c r="F157" s="253">
        <v>4</v>
      </c>
      <c r="G157" s="189" t="s">
        <v>6</v>
      </c>
      <c r="H157" s="189" t="s">
        <v>7</v>
      </c>
    </row>
    <row r="158" spans="1:8">
      <c r="A158" s="66"/>
      <c r="B158" s="197">
        <v>4223</v>
      </c>
      <c r="C158" s="197" t="s">
        <v>95</v>
      </c>
      <c r="D158" s="233">
        <v>0</v>
      </c>
      <c r="E158" s="233">
        <v>10000</v>
      </c>
      <c r="F158" s="245">
        <v>6952.37</v>
      </c>
      <c r="G158" s="191">
        <v>0</v>
      </c>
      <c r="H158" s="191">
        <f t="shared" ref="H158" si="25">F158/E158*100</f>
        <v>69.523700000000005</v>
      </c>
    </row>
    <row r="159" spans="1:8">
      <c r="A159" s="45"/>
      <c r="B159" s="33" t="s">
        <v>140</v>
      </c>
      <c r="C159" s="33" t="s">
        <v>137</v>
      </c>
      <c r="D159" s="241">
        <v>0</v>
      </c>
      <c r="E159" s="241">
        <v>74500</v>
      </c>
      <c r="F159" s="242">
        <v>12005.01</v>
      </c>
      <c r="G159" s="60">
        <v>0</v>
      </c>
      <c r="H159" s="60">
        <f>F159/E159*100</f>
        <v>16.114107382550337</v>
      </c>
    </row>
    <row r="160" spans="1:8">
      <c r="A160" s="45"/>
      <c r="B160" s="33" t="s">
        <v>141</v>
      </c>
      <c r="C160" s="33" t="s">
        <v>96</v>
      </c>
      <c r="D160" s="241">
        <v>0</v>
      </c>
      <c r="E160" s="241">
        <v>15000</v>
      </c>
      <c r="F160" s="242">
        <v>0</v>
      </c>
      <c r="G160" s="60">
        <v>0</v>
      </c>
      <c r="H160" s="60">
        <f>F160/E160*100</f>
        <v>0</v>
      </c>
    </row>
    <row r="161" spans="1:8">
      <c r="A161" s="45"/>
      <c r="B161" s="33" t="s">
        <v>118</v>
      </c>
      <c r="C161" s="33" t="s">
        <v>119</v>
      </c>
      <c r="D161" s="241">
        <v>0</v>
      </c>
      <c r="E161" s="241">
        <v>51250</v>
      </c>
      <c r="F161" s="242">
        <v>48469.22</v>
      </c>
      <c r="G161" s="60">
        <v>0</v>
      </c>
      <c r="H161" s="60">
        <f>F161/E161*100</f>
        <v>94.574087804878047</v>
      </c>
    </row>
    <row r="162" spans="1:8">
      <c r="A162" s="45"/>
      <c r="B162" s="33"/>
      <c r="C162" s="33"/>
      <c r="D162" s="246"/>
      <c r="E162" s="246"/>
      <c r="F162" s="247"/>
      <c r="G162" s="60"/>
      <c r="H162" s="60"/>
    </row>
    <row r="163" spans="1:8">
      <c r="A163" s="27">
        <v>5</v>
      </c>
      <c r="B163" s="27"/>
      <c r="C163" s="28" t="s">
        <v>206</v>
      </c>
      <c r="D163" s="238">
        <f>D164+D175</f>
        <v>56343.43</v>
      </c>
      <c r="E163" s="238">
        <f>E164+E175+E171</f>
        <v>78383.98</v>
      </c>
      <c r="F163" s="224">
        <f>F164+F175+F171</f>
        <v>43217.760000000002</v>
      </c>
      <c r="G163" s="60">
        <f t="shared" si="17"/>
        <v>76.704169412476304</v>
      </c>
      <c r="H163" s="60">
        <f t="shared" si="18"/>
        <v>55.135960179618337</v>
      </c>
    </row>
    <row r="164" spans="1:8">
      <c r="A164" s="28"/>
      <c r="B164" s="27" t="s">
        <v>214</v>
      </c>
      <c r="C164" s="28" t="s">
        <v>208</v>
      </c>
      <c r="D164" s="238">
        <f>D165+D166+D167+D168</f>
        <v>46287.06</v>
      </c>
      <c r="E164" s="238">
        <f>E165+E166+E167+E168+E169+E170</f>
        <v>27553</v>
      </c>
      <c r="F164" s="224">
        <f>F165+F166+F167+F168+F169+F170</f>
        <v>28290.780000000002</v>
      </c>
      <c r="G164" s="60">
        <f t="shared" si="17"/>
        <v>61.120278540049867</v>
      </c>
      <c r="H164" s="60">
        <f t="shared" si="18"/>
        <v>102.67767575218672</v>
      </c>
    </row>
    <row r="165" spans="1:8">
      <c r="A165" s="30"/>
      <c r="B165" s="31">
        <v>3111</v>
      </c>
      <c r="C165" s="31" t="s">
        <v>20</v>
      </c>
      <c r="D165" s="239">
        <v>29079.439999999999</v>
      </c>
      <c r="E165" s="240">
        <v>17049</v>
      </c>
      <c r="F165" s="225">
        <v>16811.560000000001</v>
      </c>
      <c r="G165" s="60">
        <f t="shared" si="17"/>
        <v>57.812530089987987</v>
      </c>
      <c r="H165" s="60">
        <f t="shared" si="18"/>
        <v>98.607308346530601</v>
      </c>
    </row>
    <row r="166" spans="1:8">
      <c r="A166" s="30"/>
      <c r="B166" s="31">
        <v>3113</v>
      </c>
      <c r="C166" s="33" t="s">
        <v>147</v>
      </c>
      <c r="D166" s="239">
        <v>9819.2800000000007</v>
      </c>
      <c r="E166" s="240">
        <v>0</v>
      </c>
      <c r="F166" s="225">
        <v>0</v>
      </c>
      <c r="G166" s="60">
        <v>0</v>
      </c>
      <c r="H166" s="60">
        <v>0</v>
      </c>
    </row>
    <row r="167" spans="1:8">
      <c r="A167" s="30"/>
      <c r="B167" s="31">
        <v>3132</v>
      </c>
      <c r="C167" s="33" t="s">
        <v>28</v>
      </c>
      <c r="D167" s="239">
        <v>3184.43</v>
      </c>
      <c r="E167" s="240">
        <v>3318</v>
      </c>
      <c r="F167" s="225">
        <v>3318</v>
      </c>
      <c r="G167" s="60">
        <f t="shared" si="17"/>
        <v>104.19447122404952</v>
      </c>
      <c r="H167" s="60">
        <f t="shared" si="18"/>
        <v>100</v>
      </c>
    </row>
    <row r="168" spans="1:8" ht="25.5">
      <c r="A168" s="30"/>
      <c r="B168" s="31">
        <v>3212</v>
      </c>
      <c r="C168" s="33" t="s">
        <v>35</v>
      </c>
      <c r="D168" s="239">
        <v>4203.91</v>
      </c>
      <c r="E168" s="240">
        <v>2336</v>
      </c>
      <c r="F168" s="225">
        <v>2336</v>
      </c>
      <c r="G168" s="60">
        <f t="shared" si="17"/>
        <v>55.56731709289685</v>
      </c>
      <c r="H168" s="60">
        <f t="shared" si="18"/>
        <v>100</v>
      </c>
    </row>
    <row r="169" spans="1:8">
      <c r="A169" s="45"/>
      <c r="B169" s="33" t="s">
        <v>109</v>
      </c>
      <c r="C169" s="33" t="s">
        <v>110</v>
      </c>
      <c r="D169" s="246"/>
      <c r="E169" s="246">
        <v>4500</v>
      </c>
      <c r="F169" s="247">
        <v>5825.22</v>
      </c>
      <c r="G169" s="60">
        <v>0</v>
      </c>
      <c r="H169" s="60">
        <f t="shared" ref="H169:H170" si="26">F169/E169*100</f>
        <v>129.44933333333336</v>
      </c>
    </row>
    <row r="170" spans="1:8" s="16" customFormat="1">
      <c r="A170" s="30"/>
      <c r="B170" s="33" t="s">
        <v>84</v>
      </c>
      <c r="C170" s="33" t="s">
        <v>85</v>
      </c>
      <c r="D170" s="113">
        <v>0</v>
      </c>
      <c r="E170" s="113">
        <v>350</v>
      </c>
      <c r="F170" s="225">
        <v>0</v>
      </c>
      <c r="G170" s="60">
        <v>0</v>
      </c>
      <c r="H170" s="60">
        <f t="shared" si="26"/>
        <v>0</v>
      </c>
    </row>
    <row r="171" spans="1:8" ht="25.5">
      <c r="A171" s="27"/>
      <c r="B171" s="27" t="s">
        <v>224</v>
      </c>
      <c r="C171" s="28" t="s">
        <v>230</v>
      </c>
      <c r="D171" s="146">
        <v>0</v>
      </c>
      <c r="E171" s="146">
        <f>E172+E173+E174</f>
        <v>14926.98</v>
      </c>
      <c r="F171" s="147">
        <f>F172+F173+F174</f>
        <v>14926.98</v>
      </c>
      <c r="G171" s="60">
        <v>0</v>
      </c>
      <c r="H171" s="60">
        <f t="shared" ref="H171" si="27">(F171/E171)*100</f>
        <v>100</v>
      </c>
    </row>
    <row r="172" spans="1:8">
      <c r="A172" s="30"/>
      <c r="B172" s="31">
        <v>3111</v>
      </c>
      <c r="C172" s="31" t="s">
        <v>20</v>
      </c>
      <c r="D172" s="239">
        <v>0</v>
      </c>
      <c r="E172" s="240">
        <v>11524.75</v>
      </c>
      <c r="F172" s="225">
        <v>11524.75</v>
      </c>
      <c r="G172" s="60">
        <v>0</v>
      </c>
      <c r="H172" s="60">
        <f t="shared" ref="H172:H174" si="28">F172/E172*100</f>
        <v>100</v>
      </c>
    </row>
    <row r="173" spans="1:8">
      <c r="A173" s="30"/>
      <c r="B173" s="31">
        <v>3132</v>
      </c>
      <c r="C173" s="33" t="s">
        <v>28</v>
      </c>
      <c r="D173" s="239">
        <v>0</v>
      </c>
      <c r="E173" s="240">
        <v>1902.23</v>
      </c>
      <c r="F173" s="225">
        <v>1902.23</v>
      </c>
      <c r="G173" s="60">
        <v>0</v>
      </c>
      <c r="H173" s="60">
        <f t="shared" si="28"/>
        <v>100</v>
      </c>
    </row>
    <row r="174" spans="1:8" ht="25.5">
      <c r="A174" s="30"/>
      <c r="B174" s="31">
        <v>3212</v>
      </c>
      <c r="C174" s="33" t="s">
        <v>35</v>
      </c>
      <c r="D174" s="239">
        <v>0</v>
      </c>
      <c r="E174" s="240">
        <v>1500</v>
      </c>
      <c r="F174" s="225">
        <v>1500</v>
      </c>
      <c r="G174" s="60">
        <v>0</v>
      </c>
      <c r="H174" s="60">
        <f t="shared" si="28"/>
        <v>100</v>
      </c>
    </row>
    <row r="175" spans="1:8">
      <c r="A175" s="27"/>
      <c r="B175" s="28" t="s">
        <v>210</v>
      </c>
      <c r="C175" s="28" t="s">
        <v>211</v>
      </c>
      <c r="D175" s="238">
        <f>D176+D177</f>
        <v>10056.370000000001</v>
      </c>
      <c r="E175" s="238">
        <f>E176+E177</f>
        <v>35904</v>
      </c>
      <c r="F175" s="224">
        <f>F176</f>
        <v>0</v>
      </c>
      <c r="G175" s="60">
        <v>0</v>
      </c>
      <c r="H175" s="60">
        <f t="shared" si="18"/>
        <v>0</v>
      </c>
    </row>
    <row r="176" spans="1:8">
      <c r="A176" s="30"/>
      <c r="B176" s="31">
        <v>3237</v>
      </c>
      <c r="C176" s="31" t="s">
        <v>62</v>
      </c>
      <c r="D176" s="239">
        <v>10056.370000000001</v>
      </c>
      <c r="E176" s="240">
        <v>19908</v>
      </c>
      <c r="F176" s="225">
        <v>0</v>
      </c>
      <c r="G176" s="60">
        <v>0</v>
      </c>
      <c r="H176" s="60">
        <f t="shared" si="18"/>
        <v>0</v>
      </c>
    </row>
    <row r="177" spans="1:8">
      <c r="A177" s="30"/>
      <c r="B177" s="31">
        <v>3238</v>
      </c>
      <c r="C177" s="31" t="s">
        <v>63</v>
      </c>
      <c r="D177" s="239">
        <v>0</v>
      </c>
      <c r="E177" s="240">
        <v>15996</v>
      </c>
      <c r="F177" s="225">
        <v>0</v>
      </c>
      <c r="G177" s="60">
        <v>0</v>
      </c>
      <c r="H177" s="60">
        <f t="shared" si="18"/>
        <v>0</v>
      </c>
    </row>
    <row r="178" spans="1:8">
      <c r="A178" s="30"/>
      <c r="B178" s="31"/>
      <c r="C178" s="31"/>
      <c r="D178" s="239"/>
      <c r="E178" s="240"/>
      <c r="F178" s="121"/>
      <c r="G178" s="60"/>
      <c r="H178" s="60"/>
    </row>
    <row r="179" spans="1:8" ht="38.25">
      <c r="A179" s="27">
        <v>7</v>
      </c>
      <c r="B179" s="27"/>
      <c r="C179" s="28" t="s">
        <v>122</v>
      </c>
      <c r="D179" s="248">
        <f>D180</f>
        <v>11540.2</v>
      </c>
      <c r="E179" s="248">
        <f t="shared" ref="E179:F179" si="29">E180</f>
        <v>11600</v>
      </c>
      <c r="F179" s="249">
        <f t="shared" si="29"/>
        <v>11761.38</v>
      </c>
      <c r="G179" s="60">
        <f t="shared" si="17"/>
        <v>101.91660456491221</v>
      </c>
      <c r="H179" s="123">
        <f t="shared" si="18"/>
        <v>101.39120689655172</v>
      </c>
    </row>
    <row r="180" spans="1:8" ht="38.25">
      <c r="A180" s="27"/>
      <c r="B180" s="27" t="s">
        <v>134</v>
      </c>
      <c r="C180" s="28" t="s">
        <v>215</v>
      </c>
      <c r="D180" s="228">
        <f>D181</f>
        <v>11540.2</v>
      </c>
      <c r="E180" s="228">
        <f>E181</f>
        <v>11600</v>
      </c>
      <c r="F180" s="229">
        <f>F181</f>
        <v>11761.38</v>
      </c>
      <c r="G180" s="60">
        <f t="shared" si="17"/>
        <v>101.91660456491221</v>
      </c>
      <c r="H180" s="123">
        <f t="shared" si="18"/>
        <v>101.39120689655172</v>
      </c>
    </row>
    <row r="181" spans="1:8">
      <c r="A181" s="27"/>
      <c r="B181" s="33" t="s">
        <v>52</v>
      </c>
      <c r="C181" s="33" t="s">
        <v>53</v>
      </c>
      <c r="D181" s="230">
        <v>11540.2</v>
      </c>
      <c r="E181" s="230">
        <v>11600</v>
      </c>
      <c r="F181" s="231">
        <v>11761.38</v>
      </c>
      <c r="G181" s="60">
        <f t="shared" si="17"/>
        <v>101.91660456491221</v>
      </c>
      <c r="H181" s="60">
        <f t="shared" si="18"/>
        <v>101.39120689655172</v>
      </c>
    </row>
  </sheetData>
  <protectedRanges>
    <protectedRange algorithmName="SHA-512" hashValue="R8frfBQ/MhInQYm+jLEgMwgPwCkrGPIUaxyIFLRSCn/+fIsUU6bmJDax/r7gTh2PEAEvgODYwg0rRRjqSM/oww==" saltValue="tbZzHO5lCNHCDH5y3XGZag==" spinCount="100000" sqref="C8" name="Range1_1"/>
    <protectedRange algorithmName="SHA-512" hashValue="R8frfBQ/MhInQYm+jLEgMwgPwCkrGPIUaxyIFLRSCn/+fIsUU6bmJDax/r7gTh2PEAEvgODYwg0rRRjqSM/oww==" saltValue="tbZzHO5lCNHCDH5y3XGZag==" spinCount="100000" sqref="B61" name="Range1_16"/>
    <protectedRange algorithmName="SHA-512" hashValue="R8frfBQ/MhInQYm+jLEgMwgPwCkrGPIUaxyIFLRSCn/+fIsUU6bmJDax/r7gTh2PEAEvgODYwg0rRRjqSM/oww==" saltValue="tbZzHO5lCNHCDH5y3XGZag==" spinCount="100000" sqref="C61" name="Range1_17"/>
    <protectedRange algorithmName="SHA-512" hashValue="R8frfBQ/MhInQYm+jLEgMwgPwCkrGPIUaxyIFLRSCn/+fIsUU6bmJDax/r7gTh2PEAEvgODYwg0rRRjqSM/oww==" saltValue="tbZzHO5lCNHCDH5y3XGZag==" spinCount="100000" sqref="F69:F70" name="Range1_20_1"/>
    <protectedRange algorithmName="SHA-512" hashValue="R8frfBQ/MhInQYm+jLEgMwgPwCkrGPIUaxyIFLRSCn/+fIsUU6bmJDax/r7gTh2PEAEvgODYwg0rRRjqSM/oww==" saltValue="tbZzHO5lCNHCDH5y3XGZag==" spinCount="100000" sqref="C13:C14" name="Range1_8"/>
    <protectedRange algorithmName="SHA-512" hashValue="R8frfBQ/MhInQYm+jLEgMwgPwCkrGPIUaxyIFLRSCn/+fIsUU6bmJDax/r7gTh2PEAEvgODYwg0rRRjqSM/oww==" saltValue="tbZzHO5lCNHCDH5y3XGZag==" spinCount="100000" sqref="D15" name="Range1_3"/>
    <protectedRange algorithmName="SHA-512" hashValue="R8frfBQ/MhInQYm+jLEgMwgPwCkrGPIUaxyIFLRSCn/+fIsUU6bmJDax/r7gTh2PEAEvgODYwg0rRRjqSM/oww==" saltValue="tbZzHO5lCNHCDH5y3XGZag==" spinCount="100000" sqref="C15" name="Range1_12"/>
    <protectedRange algorithmName="SHA-512" hashValue="R8frfBQ/MhInQYm+jLEgMwgPwCkrGPIUaxyIFLRSCn/+fIsUU6bmJDax/r7gTh2PEAEvgODYwg0rRRjqSM/oww==" saltValue="tbZzHO5lCNHCDH5y3XGZag==" spinCount="100000" sqref="F15" name="Range1_13"/>
    <protectedRange algorithmName="SHA-512" hashValue="R8frfBQ/MhInQYm+jLEgMwgPwCkrGPIUaxyIFLRSCn/+fIsUU6bmJDax/r7gTh2PEAEvgODYwg0rRRjqSM/oww==" saltValue="tbZzHO5lCNHCDH5y3XGZag==" spinCount="100000" sqref="D17 D23 D27 D34 D125" name="Range1_4"/>
  </protectedRanges>
  <mergeCells count="5">
    <mergeCell ref="A156:C156"/>
    <mergeCell ref="A103:C103"/>
    <mergeCell ref="A1:H1"/>
    <mergeCell ref="A2:C2"/>
    <mergeCell ref="A67:C67"/>
  </mergeCells>
  <pageMargins left="0.51181102362204722" right="0.39370078740157483" top="0.55118110236220474" bottom="0.55118110236220474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activeCell="D13" sqref="D13"/>
    </sheetView>
  </sheetViews>
  <sheetFormatPr defaultRowHeight="15"/>
  <cols>
    <col min="1" max="1" width="6.7109375" customWidth="1"/>
    <col min="2" max="2" width="5.28515625" customWidth="1"/>
    <col min="3" max="3" width="43.5703125" customWidth="1"/>
    <col min="4" max="4" width="20" customWidth="1"/>
    <col min="5" max="5" width="14.85546875" customWidth="1"/>
    <col min="6" max="6" width="19.28515625" customWidth="1"/>
    <col min="7" max="7" width="8.5703125" customWidth="1"/>
    <col min="8" max="8" width="8.28515625" customWidth="1"/>
  </cols>
  <sheetData>
    <row r="1" spans="1:8" ht="15" customHeight="1">
      <c r="A1" s="358" t="s">
        <v>255</v>
      </c>
      <c r="B1" s="358"/>
      <c r="C1" s="358"/>
      <c r="D1" s="358"/>
      <c r="E1" s="358"/>
      <c r="F1" s="358"/>
      <c r="G1" s="358"/>
      <c r="H1" s="358"/>
    </row>
    <row r="2" spans="1:8" ht="15" customHeight="1">
      <c r="A2" s="168"/>
      <c r="B2" s="168"/>
      <c r="C2" s="168"/>
      <c r="D2" s="168"/>
      <c r="E2" s="168"/>
      <c r="F2" s="168"/>
      <c r="G2" s="168"/>
      <c r="H2" s="168"/>
    </row>
    <row r="3" spans="1:8" ht="35.25" customHeight="1">
      <c r="A3" s="359" t="s">
        <v>250</v>
      </c>
      <c r="B3" s="360"/>
      <c r="C3" s="360"/>
      <c r="D3" s="182" t="s">
        <v>272</v>
      </c>
      <c r="E3" s="183" t="s">
        <v>234</v>
      </c>
      <c r="F3" s="182" t="s">
        <v>270</v>
      </c>
      <c r="G3" s="184" t="s">
        <v>5</v>
      </c>
      <c r="H3" s="184" t="s">
        <v>5</v>
      </c>
    </row>
    <row r="4" spans="1:8" ht="7.5" customHeight="1">
      <c r="A4" s="185"/>
      <c r="B4" s="185"/>
      <c r="C4" s="186">
        <v>1</v>
      </c>
      <c r="D4" s="187">
        <v>2</v>
      </c>
      <c r="E4" s="187">
        <v>3</v>
      </c>
      <c r="F4" s="188">
        <v>4</v>
      </c>
      <c r="G4" s="189" t="s">
        <v>6</v>
      </c>
      <c r="H4" s="189" t="s">
        <v>7</v>
      </c>
    </row>
    <row r="5" spans="1:8" s="199" customFormat="1">
      <c r="A5" s="363" t="s">
        <v>256</v>
      </c>
      <c r="B5" s="364"/>
      <c r="C5" s="365"/>
      <c r="D5" s="226">
        <f t="shared" ref="D5:F6" si="0">D6</f>
        <v>26128.67</v>
      </c>
      <c r="E5" s="226">
        <f t="shared" si="0"/>
        <v>55746</v>
      </c>
      <c r="F5" s="227">
        <f t="shared" si="0"/>
        <v>13660.87</v>
      </c>
      <c r="G5" s="201">
        <f>F5/D5*100</f>
        <v>52.283066838074809</v>
      </c>
      <c r="H5" s="201">
        <f>F5/E5*100</f>
        <v>24.505560937107596</v>
      </c>
    </row>
    <row r="6" spans="1:8" s="172" customFormat="1" ht="15" customHeight="1">
      <c r="A6" s="200" t="s">
        <v>257</v>
      </c>
      <c r="B6" s="86" t="s">
        <v>258</v>
      </c>
      <c r="C6" s="86"/>
      <c r="D6" s="228">
        <f t="shared" si="0"/>
        <v>26128.67</v>
      </c>
      <c r="E6" s="228">
        <f t="shared" si="0"/>
        <v>55746</v>
      </c>
      <c r="F6" s="229">
        <f t="shared" si="0"/>
        <v>13660.87</v>
      </c>
      <c r="G6" s="201">
        <f t="shared" ref="G6:G8" si="1">F6/D6*100</f>
        <v>52.283066838074809</v>
      </c>
      <c r="H6" s="201">
        <f t="shared" ref="H6:H8" si="2">F6/E6*100</f>
        <v>24.505560937107596</v>
      </c>
    </row>
    <row r="7" spans="1:8" s="43" customFormat="1">
      <c r="A7" s="250" t="s">
        <v>280</v>
      </c>
      <c r="B7" s="361" t="s">
        <v>259</v>
      </c>
      <c r="C7" s="362"/>
      <c r="D7" s="230">
        <f>10056+16072.67</f>
        <v>26128.67</v>
      </c>
      <c r="E7" s="230">
        <f>19842+35904</f>
        <v>55746</v>
      </c>
      <c r="F7" s="231">
        <f>0+13660.87</f>
        <v>13660.87</v>
      </c>
      <c r="G7" s="201">
        <f t="shared" si="1"/>
        <v>52.283066838074809</v>
      </c>
      <c r="H7" s="201">
        <f t="shared" si="2"/>
        <v>24.505560937107596</v>
      </c>
    </row>
    <row r="8" spans="1:8" s="43" customFormat="1">
      <c r="A8" s="250" t="s">
        <v>281</v>
      </c>
      <c r="B8" s="361" t="s">
        <v>282</v>
      </c>
      <c r="C8" s="362"/>
      <c r="D8" s="230">
        <f>7083530-D7</f>
        <v>7057401.3300000001</v>
      </c>
      <c r="E8" s="230">
        <f>5488598.81-E7</f>
        <v>5432852.8099999996</v>
      </c>
      <c r="F8" s="231">
        <f>4937640.36-F7</f>
        <v>4923979.49</v>
      </c>
      <c r="G8" s="201">
        <f t="shared" si="1"/>
        <v>69.770433333143032</v>
      </c>
      <c r="H8" s="201">
        <f t="shared" si="2"/>
        <v>90.633404993720063</v>
      </c>
    </row>
    <row r="9" spans="1:8" s="43" customFormat="1" ht="12.75"/>
    <row r="10" spans="1:8" s="43" customFormat="1" ht="12.75"/>
    <row r="11" spans="1:8" s="43" customFormat="1" ht="12.75"/>
    <row r="12" spans="1:8" s="43" customFormat="1" ht="12.75"/>
    <row r="13" spans="1:8" s="43" customFormat="1" ht="12.75">
      <c r="D13" s="94"/>
    </row>
    <row r="14" spans="1:8" s="43" customFormat="1" ht="12.75"/>
    <row r="15" spans="1:8" s="43" customFormat="1" ht="12.75"/>
    <row r="16" spans="1:8" s="43" customFormat="1" ht="12.75"/>
    <row r="17" s="43" customFormat="1" ht="12.75"/>
    <row r="18" s="43" customFormat="1" ht="12.75"/>
    <row r="19" s="43" customFormat="1" ht="12.75"/>
  </sheetData>
  <mergeCells count="5">
    <mergeCell ref="A1:H1"/>
    <mergeCell ref="A3:C3"/>
    <mergeCell ref="B7:C7"/>
    <mergeCell ref="A5:C5"/>
    <mergeCell ref="B8:C8"/>
  </mergeCells>
  <phoneticPr fontId="29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"/>
  <sheetViews>
    <sheetView zoomScale="85" zoomScaleNormal="85" workbookViewId="0">
      <selection activeCell="D3" sqref="D3"/>
    </sheetView>
  </sheetViews>
  <sheetFormatPr defaultRowHeight="12.75"/>
  <cols>
    <col min="1" max="1" width="4.28515625" style="43" customWidth="1"/>
    <col min="2" max="2" width="6.28515625" style="43" customWidth="1"/>
    <col min="3" max="3" width="44.85546875" style="43" customWidth="1"/>
    <col min="4" max="4" width="13.7109375" style="43" customWidth="1"/>
    <col min="5" max="5" width="13.140625" style="43" customWidth="1"/>
    <col min="6" max="6" width="13.7109375" style="43" customWidth="1"/>
    <col min="7" max="8" width="9.5703125" style="43" customWidth="1"/>
    <col min="9" max="256" width="9.140625" style="43"/>
    <col min="257" max="257" width="4.28515625" style="43" customWidth="1"/>
    <col min="258" max="258" width="4.42578125" style="43" customWidth="1"/>
    <col min="259" max="259" width="44.85546875" style="43" customWidth="1"/>
    <col min="260" max="260" width="13.7109375" style="43" customWidth="1"/>
    <col min="261" max="261" width="13.140625" style="43" customWidth="1"/>
    <col min="262" max="262" width="13.7109375" style="43" customWidth="1"/>
    <col min="263" max="264" width="9.5703125" style="43" customWidth="1"/>
    <col min="265" max="512" width="9.140625" style="43"/>
    <col min="513" max="513" width="4.28515625" style="43" customWidth="1"/>
    <col min="514" max="514" width="4.42578125" style="43" customWidth="1"/>
    <col min="515" max="515" width="44.85546875" style="43" customWidth="1"/>
    <col min="516" max="516" width="13.7109375" style="43" customWidth="1"/>
    <col min="517" max="517" width="13.140625" style="43" customWidth="1"/>
    <col min="518" max="518" width="13.7109375" style="43" customWidth="1"/>
    <col min="519" max="520" width="9.5703125" style="43" customWidth="1"/>
    <col min="521" max="768" width="9.140625" style="43"/>
    <col min="769" max="769" width="4.28515625" style="43" customWidth="1"/>
    <col min="770" max="770" width="4.42578125" style="43" customWidth="1"/>
    <col min="771" max="771" width="44.85546875" style="43" customWidth="1"/>
    <col min="772" max="772" width="13.7109375" style="43" customWidth="1"/>
    <col min="773" max="773" width="13.140625" style="43" customWidth="1"/>
    <col min="774" max="774" width="13.7109375" style="43" customWidth="1"/>
    <col min="775" max="776" width="9.5703125" style="43" customWidth="1"/>
    <col min="777" max="1024" width="9.140625" style="43"/>
    <col min="1025" max="1025" width="4.28515625" style="43" customWidth="1"/>
    <col min="1026" max="1026" width="4.42578125" style="43" customWidth="1"/>
    <col min="1027" max="1027" width="44.85546875" style="43" customWidth="1"/>
    <col min="1028" max="1028" width="13.7109375" style="43" customWidth="1"/>
    <col min="1029" max="1029" width="13.140625" style="43" customWidth="1"/>
    <col min="1030" max="1030" width="13.7109375" style="43" customWidth="1"/>
    <col min="1031" max="1032" width="9.5703125" style="43" customWidth="1"/>
    <col min="1033" max="1280" width="9.140625" style="43"/>
    <col min="1281" max="1281" width="4.28515625" style="43" customWidth="1"/>
    <col min="1282" max="1282" width="4.42578125" style="43" customWidth="1"/>
    <col min="1283" max="1283" width="44.85546875" style="43" customWidth="1"/>
    <col min="1284" max="1284" width="13.7109375" style="43" customWidth="1"/>
    <col min="1285" max="1285" width="13.140625" style="43" customWidth="1"/>
    <col min="1286" max="1286" width="13.7109375" style="43" customWidth="1"/>
    <col min="1287" max="1288" width="9.5703125" style="43" customWidth="1"/>
    <col min="1289" max="1536" width="9.140625" style="43"/>
    <col min="1537" max="1537" width="4.28515625" style="43" customWidth="1"/>
    <col min="1538" max="1538" width="4.42578125" style="43" customWidth="1"/>
    <col min="1539" max="1539" width="44.85546875" style="43" customWidth="1"/>
    <col min="1540" max="1540" width="13.7109375" style="43" customWidth="1"/>
    <col min="1541" max="1541" width="13.140625" style="43" customWidth="1"/>
    <col min="1542" max="1542" width="13.7109375" style="43" customWidth="1"/>
    <col min="1543" max="1544" width="9.5703125" style="43" customWidth="1"/>
    <col min="1545" max="1792" width="9.140625" style="43"/>
    <col min="1793" max="1793" width="4.28515625" style="43" customWidth="1"/>
    <col min="1794" max="1794" width="4.42578125" style="43" customWidth="1"/>
    <col min="1795" max="1795" width="44.85546875" style="43" customWidth="1"/>
    <col min="1796" max="1796" width="13.7109375" style="43" customWidth="1"/>
    <col min="1797" max="1797" width="13.140625" style="43" customWidth="1"/>
    <col min="1798" max="1798" width="13.7109375" style="43" customWidth="1"/>
    <col min="1799" max="1800" width="9.5703125" style="43" customWidth="1"/>
    <col min="1801" max="2048" width="9.140625" style="43"/>
    <col min="2049" max="2049" width="4.28515625" style="43" customWidth="1"/>
    <col min="2050" max="2050" width="4.42578125" style="43" customWidth="1"/>
    <col min="2051" max="2051" width="44.85546875" style="43" customWidth="1"/>
    <col min="2052" max="2052" width="13.7109375" style="43" customWidth="1"/>
    <col min="2053" max="2053" width="13.140625" style="43" customWidth="1"/>
    <col min="2054" max="2054" width="13.7109375" style="43" customWidth="1"/>
    <col min="2055" max="2056" width="9.5703125" style="43" customWidth="1"/>
    <col min="2057" max="2304" width="9.140625" style="43"/>
    <col min="2305" max="2305" width="4.28515625" style="43" customWidth="1"/>
    <col min="2306" max="2306" width="4.42578125" style="43" customWidth="1"/>
    <col min="2307" max="2307" width="44.85546875" style="43" customWidth="1"/>
    <col min="2308" max="2308" width="13.7109375" style="43" customWidth="1"/>
    <col min="2309" max="2309" width="13.140625" style="43" customWidth="1"/>
    <col min="2310" max="2310" width="13.7109375" style="43" customWidth="1"/>
    <col min="2311" max="2312" width="9.5703125" style="43" customWidth="1"/>
    <col min="2313" max="2560" width="9.140625" style="43"/>
    <col min="2561" max="2561" width="4.28515625" style="43" customWidth="1"/>
    <col min="2562" max="2562" width="4.42578125" style="43" customWidth="1"/>
    <col min="2563" max="2563" width="44.85546875" style="43" customWidth="1"/>
    <col min="2564" max="2564" width="13.7109375" style="43" customWidth="1"/>
    <col min="2565" max="2565" width="13.140625" style="43" customWidth="1"/>
    <col min="2566" max="2566" width="13.7109375" style="43" customWidth="1"/>
    <col min="2567" max="2568" width="9.5703125" style="43" customWidth="1"/>
    <col min="2569" max="2816" width="9.140625" style="43"/>
    <col min="2817" max="2817" width="4.28515625" style="43" customWidth="1"/>
    <col min="2818" max="2818" width="4.42578125" style="43" customWidth="1"/>
    <col min="2819" max="2819" width="44.85546875" style="43" customWidth="1"/>
    <col min="2820" max="2820" width="13.7109375" style="43" customWidth="1"/>
    <col min="2821" max="2821" width="13.140625" style="43" customWidth="1"/>
    <col min="2822" max="2822" width="13.7109375" style="43" customWidth="1"/>
    <col min="2823" max="2824" width="9.5703125" style="43" customWidth="1"/>
    <col min="2825" max="3072" width="9.140625" style="43"/>
    <col min="3073" max="3073" width="4.28515625" style="43" customWidth="1"/>
    <col min="3074" max="3074" width="4.42578125" style="43" customWidth="1"/>
    <col min="3075" max="3075" width="44.85546875" style="43" customWidth="1"/>
    <col min="3076" max="3076" width="13.7109375" style="43" customWidth="1"/>
    <col min="3077" max="3077" width="13.140625" style="43" customWidth="1"/>
    <col min="3078" max="3078" width="13.7109375" style="43" customWidth="1"/>
    <col min="3079" max="3080" width="9.5703125" style="43" customWidth="1"/>
    <col min="3081" max="3328" width="9.140625" style="43"/>
    <col min="3329" max="3329" width="4.28515625" style="43" customWidth="1"/>
    <col min="3330" max="3330" width="4.42578125" style="43" customWidth="1"/>
    <col min="3331" max="3331" width="44.85546875" style="43" customWidth="1"/>
    <col min="3332" max="3332" width="13.7109375" style="43" customWidth="1"/>
    <col min="3333" max="3333" width="13.140625" style="43" customWidth="1"/>
    <col min="3334" max="3334" width="13.7109375" style="43" customWidth="1"/>
    <col min="3335" max="3336" width="9.5703125" style="43" customWidth="1"/>
    <col min="3337" max="3584" width="9.140625" style="43"/>
    <col min="3585" max="3585" width="4.28515625" style="43" customWidth="1"/>
    <col min="3586" max="3586" width="4.42578125" style="43" customWidth="1"/>
    <col min="3587" max="3587" width="44.85546875" style="43" customWidth="1"/>
    <col min="3588" max="3588" width="13.7109375" style="43" customWidth="1"/>
    <col min="3589" max="3589" width="13.140625" style="43" customWidth="1"/>
    <col min="3590" max="3590" width="13.7109375" style="43" customWidth="1"/>
    <col min="3591" max="3592" width="9.5703125" style="43" customWidth="1"/>
    <col min="3593" max="3840" width="9.140625" style="43"/>
    <col min="3841" max="3841" width="4.28515625" style="43" customWidth="1"/>
    <col min="3842" max="3842" width="4.42578125" style="43" customWidth="1"/>
    <col min="3843" max="3843" width="44.85546875" style="43" customWidth="1"/>
    <col min="3844" max="3844" width="13.7109375" style="43" customWidth="1"/>
    <col min="3845" max="3845" width="13.140625" style="43" customWidth="1"/>
    <col min="3846" max="3846" width="13.7109375" style="43" customWidth="1"/>
    <col min="3847" max="3848" width="9.5703125" style="43" customWidth="1"/>
    <col min="3849" max="4096" width="9.140625" style="43"/>
    <col min="4097" max="4097" width="4.28515625" style="43" customWidth="1"/>
    <col min="4098" max="4098" width="4.42578125" style="43" customWidth="1"/>
    <col min="4099" max="4099" width="44.85546875" style="43" customWidth="1"/>
    <col min="4100" max="4100" width="13.7109375" style="43" customWidth="1"/>
    <col min="4101" max="4101" width="13.140625" style="43" customWidth="1"/>
    <col min="4102" max="4102" width="13.7109375" style="43" customWidth="1"/>
    <col min="4103" max="4104" width="9.5703125" style="43" customWidth="1"/>
    <col min="4105" max="4352" width="9.140625" style="43"/>
    <col min="4353" max="4353" width="4.28515625" style="43" customWidth="1"/>
    <col min="4354" max="4354" width="4.42578125" style="43" customWidth="1"/>
    <col min="4355" max="4355" width="44.85546875" style="43" customWidth="1"/>
    <col min="4356" max="4356" width="13.7109375" style="43" customWidth="1"/>
    <col min="4357" max="4357" width="13.140625" style="43" customWidth="1"/>
    <col min="4358" max="4358" width="13.7109375" style="43" customWidth="1"/>
    <col min="4359" max="4360" width="9.5703125" style="43" customWidth="1"/>
    <col min="4361" max="4608" width="9.140625" style="43"/>
    <col min="4609" max="4609" width="4.28515625" style="43" customWidth="1"/>
    <col min="4610" max="4610" width="4.42578125" style="43" customWidth="1"/>
    <col min="4611" max="4611" width="44.85546875" style="43" customWidth="1"/>
    <col min="4612" max="4612" width="13.7109375" style="43" customWidth="1"/>
    <col min="4613" max="4613" width="13.140625" style="43" customWidth="1"/>
    <col min="4614" max="4614" width="13.7109375" style="43" customWidth="1"/>
    <col min="4615" max="4616" width="9.5703125" style="43" customWidth="1"/>
    <col min="4617" max="4864" width="9.140625" style="43"/>
    <col min="4865" max="4865" width="4.28515625" style="43" customWidth="1"/>
    <col min="4866" max="4866" width="4.42578125" style="43" customWidth="1"/>
    <col min="4867" max="4867" width="44.85546875" style="43" customWidth="1"/>
    <col min="4868" max="4868" width="13.7109375" style="43" customWidth="1"/>
    <col min="4869" max="4869" width="13.140625" style="43" customWidth="1"/>
    <col min="4870" max="4870" width="13.7109375" style="43" customWidth="1"/>
    <col min="4871" max="4872" width="9.5703125" style="43" customWidth="1"/>
    <col min="4873" max="5120" width="9.140625" style="43"/>
    <col min="5121" max="5121" width="4.28515625" style="43" customWidth="1"/>
    <col min="5122" max="5122" width="4.42578125" style="43" customWidth="1"/>
    <col min="5123" max="5123" width="44.85546875" style="43" customWidth="1"/>
    <col min="5124" max="5124" width="13.7109375" style="43" customWidth="1"/>
    <col min="5125" max="5125" width="13.140625" style="43" customWidth="1"/>
    <col min="5126" max="5126" width="13.7109375" style="43" customWidth="1"/>
    <col min="5127" max="5128" width="9.5703125" style="43" customWidth="1"/>
    <col min="5129" max="5376" width="9.140625" style="43"/>
    <col min="5377" max="5377" width="4.28515625" style="43" customWidth="1"/>
    <col min="5378" max="5378" width="4.42578125" style="43" customWidth="1"/>
    <col min="5379" max="5379" width="44.85546875" style="43" customWidth="1"/>
    <col min="5380" max="5380" width="13.7109375" style="43" customWidth="1"/>
    <col min="5381" max="5381" width="13.140625" style="43" customWidth="1"/>
    <col min="5382" max="5382" width="13.7109375" style="43" customWidth="1"/>
    <col min="5383" max="5384" width="9.5703125" style="43" customWidth="1"/>
    <col min="5385" max="5632" width="9.140625" style="43"/>
    <col min="5633" max="5633" width="4.28515625" style="43" customWidth="1"/>
    <col min="5634" max="5634" width="4.42578125" style="43" customWidth="1"/>
    <col min="5635" max="5635" width="44.85546875" style="43" customWidth="1"/>
    <col min="5636" max="5636" width="13.7109375" style="43" customWidth="1"/>
    <col min="5637" max="5637" width="13.140625" style="43" customWidth="1"/>
    <col min="5638" max="5638" width="13.7109375" style="43" customWidth="1"/>
    <col min="5639" max="5640" width="9.5703125" style="43" customWidth="1"/>
    <col min="5641" max="5888" width="9.140625" style="43"/>
    <col min="5889" max="5889" width="4.28515625" style="43" customWidth="1"/>
    <col min="5890" max="5890" width="4.42578125" style="43" customWidth="1"/>
    <col min="5891" max="5891" width="44.85546875" style="43" customWidth="1"/>
    <col min="5892" max="5892" width="13.7109375" style="43" customWidth="1"/>
    <col min="5893" max="5893" width="13.140625" style="43" customWidth="1"/>
    <col min="5894" max="5894" width="13.7109375" style="43" customWidth="1"/>
    <col min="5895" max="5896" width="9.5703125" style="43" customWidth="1"/>
    <col min="5897" max="6144" width="9.140625" style="43"/>
    <col min="6145" max="6145" width="4.28515625" style="43" customWidth="1"/>
    <col min="6146" max="6146" width="4.42578125" style="43" customWidth="1"/>
    <col min="6147" max="6147" width="44.85546875" style="43" customWidth="1"/>
    <col min="6148" max="6148" width="13.7109375" style="43" customWidth="1"/>
    <col min="6149" max="6149" width="13.140625" style="43" customWidth="1"/>
    <col min="6150" max="6150" width="13.7109375" style="43" customWidth="1"/>
    <col min="6151" max="6152" width="9.5703125" style="43" customWidth="1"/>
    <col min="6153" max="6400" width="9.140625" style="43"/>
    <col min="6401" max="6401" width="4.28515625" style="43" customWidth="1"/>
    <col min="6402" max="6402" width="4.42578125" style="43" customWidth="1"/>
    <col min="6403" max="6403" width="44.85546875" style="43" customWidth="1"/>
    <col min="6404" max="6404" width="13.7109375" style="43" customWidth="1"/>
    <col min="6405" max="6405" width="13.140625" style="43" customWidth="1"/>
    <col min="6406" max="6406" width="13.7109375" style="43" customWidth="1"/>
    <col min="6407" max="6408" width="9.5703125" style="43" customWidth="1"/>
    <col min="6409" max="6656" width="9.140625" style="43"/>
    <col min="6657" max="6657" width="4.28515625" style="43" customWidth="1"/>
    <col min="6658" max="6658" width="4.42578125" style="43" customWidth="1"/>
    <col min="6659" max="6659" width="44.85546875" style="43" customWidth="1"/>
    <col min="6660" max="6660" width="13.7109375" style="43" customWidth="1"/>
    <col min="6661" max="6661" width="13.140625" style="43" customWidth="1"/>
    <col min="6662" max="6662" width="13.7109375" style="43" customWidth="1"/>
    <col min="6663" max="6664" width="9.5703125" style="43" customWidth="1"/>
    <col min="6665" max="6912" width="9.140625" style="43"/>
    <col min="6913" max="6913" width="4.28515625" style="43" customWidth="1"/>
    <col min="6914" max="6914" width="4.42578125" style="43" customWidth="1"/>
    <col min="6915" max="6915" width="44.85546875" style="43" customWidth="1"/>
    <col min="6916" max="6916" width="13.7109375" style="43" customWidth="1"/>
    <col min="6917" max="6917" width="13.140625" style="43" customWidth="1"/>
    <col min="6918" max="6918" width="13.7109375" style="43" customWidth="1"/>
    <col min="6919" max="6920" width="9.5703125" style="43" customWidth="1"/>
    <col min="6921" max="7168" width="9.140625" style="43"/>
    <col min="7169" max="7169" width="4.28515625" style="43" customWidth="1"/>
    <col min="7170" max="7170" width="4.42578125" style="43" customWidth="1"/>
    <col min="7171" max="7171" width="44.85546875" style="43" customWidth="1"/>
    <col min="7172" max="7172" width="13.7109375" style="43" customWidth="1"/>
    <col min="7173" max="7173" width="13.140625" style="43" customWidth="1"/>
    <col min="7174" max="7174" width="13.7109375" style="43" customWidth="1"/>
    <col min="7175" max="7176" width="9.5703125" style="43" customWidth="1"/>
    <col min="7177" max="7424" width="9.140625" style="43"/>
    <col min="7425" max="7425" width="4.28515625" style="43" customWidth="1"/>
    <col min="7426" max="7426" width="4.42578125" style="43" customWidth="1"/>
    <col min="7427" max="7427" width="44.85546875" style="43" customWidth="1"/>
    <col min="7428" max="7428" width="13.7109375" style="43" customWidth="1"/>
    <col min="7429" max="7429" width="13.140625" style="43" customWidth="1"/>
    <col min="7430" max="7430" width="13.7109375" style="43" customWidth="1"/>
    <col min="7431" max="7432" width="9.5703125" style="43" customWidth="1"/>
    <col min="7433" max="7680" width="9.140625" style="43"/>
    <col min="7681" max="7681" width="4.28515625" style="43" customWidth="1"/>
    <col min="7682" max="7682" width="4.42578125" style="43" customWidth="1"/>
    <col min="7683" max="7683" width="44.85546875" style="43" customWidth="1"/>
    <col min="7684" max="7684" width="13.7109375" style="43" customWidth="1"/>
    <col min="7685" max="7685" width="13.140625" style="43" customWidth="1"/>
    <col min="7686" max="7686" width="13.7109375" style="43" customWidth="1"/>
    <col min="7687" max="7688" width="9.5703125" style="43" customWidth="1"/>
    <col min="7689" max="7936" width="9.140625" style="43"/>
    <col min="7937" max="7937" width="4.28515625" style="43" customWidth="1"/>
    <col min="7938" max="7938" width="4.42578125" style="43" customWidth="1"/>
    <col min="7939" max="7939" width="44.85546875" style="43" customWidth="1"/>
    <col min="7940" max="7940" width="13.7109375" style="43" customWidth="1"/>
    <col min="7941" max="7941" width="13.140625" style="43" customWidth="1"/>
    <col min="7942" max="7942" width="13.7109375" style="43" customWidth="1"/>
    <col min="7943" max="7944" width="9.5703125" style="43" customWidth="1"/>
    <col min="7945" max="8192" width="9.140625" style="43"/>
    <col min="8193" max="8193" width="4.28515625" style="43" customWidth="1"/>
    <col min="8194" max="8194" width="4.42578125" style="43" customWidth="1"/>
    <col min="8195" max="8195" width="44.85546875" style="43" customWidth="1"/>
    <col min="8196" max="8196" width="13.7109375" style="43" customWidth="1"/>
    <col min="8197" max="8197" width="13.140625" style="43" customWidth="1"/>
    <col min="8198" max="8198" width="13.7109375" style="43" customWidth="1"/>
    <col min="8199" max="8200" width="9.5703125" style="43" customWidth="1"/>
    <col min="8201" max="8448" width="9.140625" style="43"/>
    <col min="8449" max="8449" width="4.28515625" style="43" customWidth="1"/>
    <col min="8450" max="8450" width="4.42578125" style="43" customWidth="1"/>
    <col min="8451" max="8451" width="44.85546875" style="43" customWidth="1"/>
    <col min="8452" max="8452" width="13.7109375" style="43" customWidth="1"/>
    <col min="8453" max="8453" width="13.140625" style="43" customWidth="1"/>
    <col min="8454" max="8454" width="13.7109375" style="43" customWidth="1"/>
    <col min="8455" max="8456" width="9.5703125" style="43" customWidth="1"/>
    <col min="8457" max="8704" width="9.140625" style="43"/>
    <col min="8705" max="8705" width="4.28515625" style="43" customWidth="1"/>
    <col min="8706" max="8706" width="4.42578125" style="43" customWidth="1"/>
    <col min="8707" max="8707" width="44.85546875" style="43" customWidth="1"/>
    <col min="8708" max="8708" width="13.7109375" style="43" customWidth="1"/>
    <col min="8709" max="8709" width="13.140625" style="43" customWidth="1"/>
    <col min="8710" max="8710" width="13.7109375" style="43" customWidth="1"/>
    <col min="8711" max="8712" width="9.5703125" style="43" customWidth="1"/>
    <col min="8713" max="8960" width="9.140625" style="43"/>
    <col min="8961" max="8961" width="4.28515625" style="43" customWidth="1"/>
    <col min="8962" max="8962" width="4.42578125" style="43" customWidth="1"/>
    <col min="8963" max="8963" width="44.85546875" style="43" customWidth="1"/>
    <col min="8964" max="8964" width="13.7109375" style="43" customWidth="1"/>
    <col min="8965" max="8965" width="13.140625" style="43" customWidth="1"/>
    <col min="8966" max="8966" width="13.7109375" style="43" customWidth="1"/>
    <col min="8967" max="8968" width="9.5703125" style="43" customWidth="1"/>
    <col min="8969" max="9216" width="9.140625" style="43"/>
    <col min="9217" max="9217" width="4.28515625" style="43" customWidth="1"/>
    <col min="9218" max="9218" width="4.42578125" style="43" customWidth="1"/>
    <col min="9219" max="9219" width="44.85546875" style="43" customWidth="1"/>
    <col min="9220" max="9220" width="13.7109375" style="43" customWidth="1"/>
    <col min="9221" max="9221" width="13.140625" style="43" customWidth="1"/>
    <col min="9222" max="9222" width="13.7109375" style="43" customWidth="1"/>
    <col min="9223" max="9224" width="9.5703125" style="43" customWidth="1"/>
    <col min="9225" max="9472" width="9.140625" style="43"/>
    <col min="9473" max="9473" width="4.28515625" style="43" customWidth="1"/>
    <col min="9474" max="9474" width="4.42578125" style="43" customWidth="1"/>
    <col min="9475" max="9475" width="44.85546875" style="43" customWidth="1"/>
    <col min="9476" max="9476" width="13.7109375" style="43" customWidth="1"/>
    <col min="9477" max="9477" width="13.140625" style="43" customWidth="1"/>
    <col min="9478" max="9478" width="13.7109375" style="43" customWidth="1"/>
    <col min="9479" max="9480" width="9.5703125" style="43" customWidth="1"/>
    <col min="9481" max="9728" width="9.140625" style="43"/>
    <col min="9729" max="9729" width="4.28515625" style="43" customWidth="1"/>
    <col min="9730" max="9730" width="4.42578125" style="43" customWidth="1"/>
    <col min="9731" max="9731" width="44.85546875" style="43" customWidth="1"/>
    <col min="9732" max="9732" width="13.7109375" style="43" customWidth="1"/>
    <col min="9733" max="9733" width="13.140625" style="43" customWidth="1"/>
    <col min="9734" max="9734" width="13.7109375" style="43" customWidth="1"/>
    <col min="9735" max="9736" width="9.5703125" style="43" customWidth="1"/>
    <col min="9737" max="9984" width="9.140625" style="43"/>
    <col min="9985" max="9985" width="4.28515625" style="43" customWidth="1"/>
    <col min="9986" max="9986" width="4.42578125" style="43" customWidth="1"/>
    <col min="9987" max="9987" width="44.85546875" style="43" customWidth="1"/>
    <col min="9988" max="9988" width="13.7109375" style="43" customWidth="1"/>
    <col min="9989" max="9989" width="13.140625" style="43" customWidth="1"/>
    <col min="9990" max="9990" width="13.7109375" style="43" customWidth="1"/>
    <col min="9991" max="9992" width="9.5703125" style="43" customWidth="1"/>
    <col min="9993" max="10240" width="9.140625" style="43"/>
    <col min="10241" max="10241" width="4.28515625" style="43" customWidth="1"/>
    <col min="10242" max="10242" width="4.42578125" style="43" customWidth="1"/>
    <col min="10243" max="10243" width="44.85546875" style="43" customWidth="1"/>
    <col min="10244" max="10244" width="13.7109375" style="43" customWidth="1"/>
    <col min="10245" max="10245" width="13.140625" style="43" customWidth="1"/>
    <col min="10246" max="10246" width="13.7109375" style="43" customWidth="1"/>
    <col min="10247" max="10248" width="9.5703125" style="43" customWidth="1"/>
    <col min="10249" max="10496" width="9.140625" style="43"/>
    <col min="10497" max="10497" width="4.28515625" style="43" customWidth="1"/>
    <col min="10498" max="10498" width="4.42578125" style="43" customWidth="1"/>
    <col min="10499" max="10499" width="44.85546875" style="43" customWidth="1"/>
    <col min="10500" max="10500" width="13.7109375" style="43" customWidth="1"/>
    <col min="10501" max="10501" width="13.140625" style="43" customWidth="1"/>
    <col min="10502" max="10502" width="13.7109375" style="43" customWidth="1"/>
    <col min="10503" max="10504" width="9.5703125" style="43" customWidth="1"/>
    <col min="10505" max="10752" width="9.140625" style="43"/>
    <col min="10753" max="10753" width="4.28515625" style="43" customWidth="1"/>
    <col min="10754" max="10754" width="4.42578125" style="43" customWidth="1"/>
    <col min="10755" max="10755" width="44.85546875" style="43" customWidth="1"/>
    <col min="10756" max="10756" width="13.7109375" style="43" customWidth="1"/>
    <col min="10757" max="10757" width="13.140625" style="43" customWidth="1"/>
    <col min="10758" max="10758" width="13.7109375" style="43" customWidth="1"/>
    <col min="10759" max="10760" width="9.5703125" style="43" customWidth="1"/>
    <col min="10761" max="11008" width="9.140625" style="43"/>
    <col min="11009" max="11009" width="4.28515625" style="43" customWidth="1"/>
    <col min="11010" max="11010" width="4.42578125" style="43" customWidth="1"/>
    <col min="11011" max="11011" width="44.85546875" style="43" customWidth="1"/>
    <col min="11012" max="11012" width="13.7109375" style="43" customWidth="1"/>
    <col min="11013" max="11013" width="13.140625" style="43" customWidth="1"/>
    <col min="11014" max="11014" width="13.7109375" style="43" customWidth="1"/>
    <col min="11015" max="11016" width="9.5703125" style="43" customWidth="1"/>
    <col min="11017" max="11264" width="9.140625" style="43"/>
    <col min="11265" max="11265" width="4.28515625" style="43" customWidth="1"/>
    <col min="11266" max="11266" width="4.42578125" style="43" customWidth="1"/>
    <col min="11267" max="11267" width="44.85546875" style="43" customWidth="1"/>
    <col min="11268" max="11268" width="13.7109375" style="43" customWidth="1"/>
    <col min="11269" max="11269" width="13.140625" style="43" customWidth="1"/>
    <col min="11270" max="11270" width="13.7109375" style="43" customWidth="1"/>
    <col min="11271" max="11272" width="9.5703125" style="43" customWidth="1"/>
    <col min="11273" max="11520" width="9.140625" style="43"/>
    <col min="11521" max="11521" width="4.28515625" style="43" customWidth="1"/>
    <col min="11522" max="11522" width="4.42578125" style="43" customWidth="1"/>
    <col min="11523" max="11523" width="44.85546875" style="43" customWidth="1"/>
    <col min="11524" max="11524" width="13.7109375" style="43" customWidth="1"/>
    <col min="11525" max="11525" width="13.140625" style="43" customWidth="1"/>
    <col min="11526" max="11526" width="13.7109375" style="43" customWidth="1"/>
    <col min="11527" max="11528" width="9.5703125" style="43" customWidth="1"/>
    <col min="11529" max="11776" width="9.140625" style="43"/>
    <col min="11777" max="11777" width="4.28515625" style="43" customWidth="1"/>
    <col min="11778" max="11778" width="4.42578125" style="43" customWidth="1"/>
    <col min="11779" max="11779" width="44.85546875" style="43" customWidth="1"/>
    <col min="11780" max="11780" width="13.7109375" style="43" customWidth="1"/>
    <col min="11781" max="11781" width="13.140625" style="43" customWidth="1"/>
    <col min="11782" max="11782" width="13.7109375" style="43" customWidth="1"/>
    <col min="11783" max="11784" width="9.5703125" style="43" customWidth="1"/>
    <col min="11785" max="12032" width="9.140625" style="43"/>
    <col min="12033" max="12033" width="4.28515625" style="43" customWidth="1"/>
    <col min="12034" max="12034" width="4.42578125" style="43" customWidth="1"/>
    <col min="12035" max="12035" width="44.85546875" style="43" customWidth="1"/>
    <col min="12036" max="12036" width="13.7109375" style="43" customWidth="1"/>
    <col min="12037" max="12037" width="13.140625" style="43" customWidth="1"/>
    <col min="12038" max="12038" width="13.7109375" style="43" customWidth="1"/>
    <col min="12039" max="12040" width="9.5703125" style="43" customWidth="1"/>
    <col min="12041" max="12288" width="9.140625" style="43"/>
    <col min="12289" max="12289" width="4.28515625" style="43" customWidth="1"/>
    <col min="12290" max="12290" width="4.42578125" style="43" customWidth="1"/>
    <col min="12291" max="12291" width="44.85546875" style="43" customWidth="1"/>
    <col min="12292" max="12292" width="13.7109375" style="43" customWidth="1"/>
    <col min="12293" max="12293" width="13.140625" style="43" customWidth="1"/>
    <col min="12294" max="12294" width="13.7109375" style="43" customWidth="1"/>
    <col min="12295" max="12296" width="9.5703125" style="43" customWidth="1"/>
    <col min="12297" max="12544" width="9.140625" style="43"/>
    <col min="12545" max="12545" width="4.28515625" style="43" customWidth="1"/>
    <col min="12546" max="12546" width="4.42578125" style="43" customWidth="1"/>
    <col min="12547" max="12547" width="44.85546875" style="43" customWidth="1"/>
    <col min="12548" max="12548" width="13.7109375" style="43" customWidth="1"/>
    <col min="12549" max="12549" width="13.140625" style="43" customWidth="1"/>
    <col min="12550" max="12550" width="13.7109375" style="43" customWidth="1"/>
    <col min="12551" max="12552" width="9.5703125" style="43" customWidth="1"/>
    <col min="12553" max="12800" width="9.140625" style="43"/>
    <col min="12801" max="12801" width="4.28515625" style="43" customWidth="1"/>
    <col min="12802" max="12802" width="4.42578125" style="43" customWidth="1"/>
    <col min="12803" max="12803" width="44.85546875" style="43" customWidth="1"/>
    <col min="12804" max="12804" width="13.7109375" style="43" customWidth="1"/>
    <col min="12805" max="12805" width="13.140625" style="43" customWidth="1"/>
    <col min="12806" max="12806" width="13.7109375" style="43" customWidth="1"/>
    <col min="12807" max="12808" width="9.5703125" style="43" customWidth="1"/>
    <col min="12809" max="13056" width="9.140625" style="43"/>
    <col min="13057" max="13057" width="4.28515625" style="43" customWidth="1"/>
    <col min="13058" max="13058" width="4.42578125" style="43" customWidth="1"/>
    <col min="13059" max="13059" width="44.85546875" style="43" customWidth="1"/>
    <col min="13060" max="13060" width="13.7109375" style="43" customWidth="1"/>
    <col min="13061" max="13061" width="13.140625" style="43" customWidth="1"/>
    <col min="13062" max="13062" width="13.7109375" style="43" customWidth="1"/>
    <col min="13063" max="13064" width="9.5703125" style="43" customWidth="1"/>
    <col min="13065" max="13312" width="9.140625" style="43"/>
    <col min="13313" max="13313" width="4.28515625" style="43" customWidth="1"/>
    <col min="13314" max="13314" width="4.42578125" style="43" customWidth="1"/>
    <col min="13315" max="13315" width="44.85546875" style="43" customWidth="1"/>
    <col min="13316" max="13316" width="13.7109375" style="43" customWidth="1"/>
    <col min="13317" max="13317" width="13.140625" style="43" customWidth="1"/>
    <col min="13318" max="13318" width="13.7109375" style="43" customWidth="1"/>
    <col min="13319" max="13320" width="9.5703125" style="43" customWidth="1"/>
    <col min="13321" max="13568" width="9.140625" style="43"/>
    <col min="13569" max="13569" width="4.28515625" style="43" customWidth="1"/>
    <col min="13570" max="13570" width="4.42578125" style="43" customWidth="1"/>
    <col min="13571" max="13571" width="44.85546875" style="43" customWidth="1"/>
    <col min="13572" max="13572" width="13.7109375" style="43" customWidth="1"/>
    <col min="13573" max="13573" width="13.140625" style="43" customWidth="1"/>
    <col min="13574" max="13574" width="13.7109375" style="43" customWidth="1"/>
    <col min="13575" max="13576" width="9.5703125" style="43" customWidth="1"/>
    <col min="13577" max="13824" width="9.140625" style="43"/>
    <col min="13825" max="13825" width="4.28515625" style="43" customWidth="1"/>
    <col min="13826" max="13826" width="4.42578125" style="43" customWidth="1"/>
    <col min="13827" max="13827" width="44.85546875" style="43" customWidth="1"/>
    <col min="13828" max="13828" width="13.7109375" style="43" customWidth="1"/>
    <col min="13829" max="13829" width="13.140625" style="43" customWidth="1"/>
    <col min="13830" max="13830" width="13.7109375" style="43" customWidth="1"/>
    <col min="13831" max="13832" width="9.5703125" style="43" customWidth="1"/>
    <col min="13833" max="14080" width="9.140625" style="43"/>
    <col min="14081" max="14081" width="4.28515625" style="43" customWidth="1"/>
    <col min="14082" max="14082" width="4.42578125" style="43" customWidth="1"/>
    <col min="14083" max="14083" width="44.85546875" style="43" customWidth="1"/>
    <col min="14084" max="14084" width="13.7109375" style="43" customWidth="1"/>
    <col min="14085" max="14085" width="13.140625" style="43" customWidth="1"/>
    <col min="14086" max="14086" width="13.7109375" style="43" customWidth="1"/>
    <col min="14087" max="14088" width="9.5703125" style="43" customWidth="1"/>
    <col min="14089" max="14336" width="9.140625" style="43"/>
    <col min="14337" max="14337" width="4.28515625" style="43" customWidth="1"/>
    <col min="14338" max="14338" width="4.42578125" style="43" customWidth="1"/>
    <col min="14339" max="14339" width="44.85546875" style="43" customWidth="1"/>
    <col min="14340" max="14340" width="13.7109375" style="43" customWidth="1"/>
    <col min="14341" max="14341" width="13.140625" style="43" customWidth="1"/>
    <col min="14342" max="14342" width="13.7109375" style="43" customWidth="1"/>
    <col min="14343" max="14344" width="9.5703125" style="43" customWidth="1"/>
    <col min="14345" max="14592" width="9.140625" style="43"/>
    <col min="14593" max="14593" width="4.28515625" style="43" customWidth="1"/>
    <col min="14594" max="14594" width="4.42578125" style="43" customWidth="1"/>
    <col min="14595" max="14595" width="44.85546875" style="43" customWidth="1"/>
    <col min="14596" max="14596" width="13.7109375" style="43" customWidth="1"/>
    <col min="14597" max="14597" width="13.140625" style="43" customWidth="1"/>
    <col min="14598" max="14598" width="13.7109375" style="43" customWidth="1"/>
    <col min="14599" max="14600" width="9.5703125" style="43" customWidth="1"/>
    <col min="14601" max="14848" width="9.140625" style="43"/>
    <col min="14849" max="14849" width="4.28515625" style="43" customWidth="1"/>
    <col min="14850" max="14850" width="4.42578125" style="43" customWidth="1"/>
    <col min="14851" max="14851" width="44.85546875" style="43" customWidth="1"/>
    <col min="14852" max="14852" width="13.7109375" style="43" customWidth="1"/>
    <col min="14853" max="14853" width="13.140625" style="43" customWidth="1"/>
    <col min="14854" max="14854" width="13.7109375" style="43" customWidth="1"/>
    <col min="14855" max="14856" width="9.5703125" style="43" customWidth="1"/>
    <col min="14857" max="15104" width="9.140625" style="43"/>
    <col min="15105" max="15105" width="4.28515625" style="43" customWidth="1"/>
    <col min="15106" max="15106" width="4.42578125" style="43" customWidth="1"/>
    <col min="15107" max="15107" width="44.85546875" style="43" customWidth="1"/>
    <col min="15108" max="15108" width="13.7109375" style="43" customWidth="1"/>
    <col min="15109" max="15109" width="13.140625" style="43" customWidth="1"/>
    <col min="15110" max="15110" width="13.7109375" style="43" customWidth="1"/>
    <col min="15111" max="15112" width="9.5703125" style="43" customWidth="1"/>
    <col min="15113" max="15360" width="9.140625" style="43"/>
    <col min="15361" max="15361" width="4.28515625" style="43" customWidth="1"/>
    <col min="15362" max="15362" width="4.42578125" style="43" customWidth="1"/>
    <col min="15363" max="15363" width="44.85546875" style="43" customWidth="1"/>
    <col min="15364" max="15364" width="13.7109375" style="43" customWidth="1"/>
    <col min="15365" max="15365" width="13.140625" style="43" customWidth="1"/>
    <col min="15366" max="15366" width="13.7109375" style="43" customWidth="1"/>
    <col min="15367" max="15368" width="9.5703125" style="43" customWidth="1"/>
    <col min="15369" max="15616" width="9.140625" style="43"/>
    <col min="15617" max="15617" width="4.28515625" style="43" customWidth="1"/>
    <col min="15618" max="15618" width="4.42578125" style="43" customWidth="1"/>
    <col min="15619" max="15619" width="44.85546875" style="43" customWidth="1"/>
    <col min="15620" max="15620" width="13.7109375" style="43" customWidth="1"/>
    <col min="15621" max="15621" width="13.140625" style="43" customWidth="1"/>
    <col min="15622" max="15622" width="13.7109375" style="43" customWidth="1"/>
    <col min="15623" max="15624" width="9.5703125" style="43" customWidth="1"/>
    <col min="15625" max="15872" width="9.140625" style="43"/>
    <col min="15873" max="15873" width="4.28515625" style="43" customWidth="1"/>
    <col min="15874" max="15874" width="4.42578125" style="43" customWidth="1"/>
    <col min="15875" max="15875" width="44.85546875" style="43" customWidth="1"/>
    <col min="15876" max="15876" width="13.7109375" style="43" customWidth="1"/>
    <col min="15877" max="15877" width="13.140625" style="43" customWidth="1"/>
    <col min="15878" max="15878" width="13.7109375" style="43" customWidth="1"/>
    <col min="15879" max="15880" width="9.5703125" style="43" customWidth="1"/>
    <col min="15881" max="16128" width="9.140625" style="43"/>
    <col min="16129" max="16129" width="4.28515625" style="43" customWidth="1"/>
    <col min="16130" max="16130" width="4.42578125" style="43" customWidth="1"/>
    <col min="16131" max="16131" width="44.85546875" style="43" customWidth="1"/>
    <col min="16132" max="16132" width="13.7109375" style="43" customWidth="1"/>
    <col min="16133" max="16133" width="13.140625" style="43" customWidth="1"/>
    <col min="16134" max="16134" width="13.7109375" style="43" customWidth="1"/>
    <col min="16135" max="16136" width="9.5703125" style="43" customWidth="1"/>
    <col min="16137" max="16384" width="9.140625" style="43"/>
  </cols>
  <sheetData>
    <row r="1" spans="1:8" ht="26.25" customHeight="1">
      <c r="A1" s="358" t="s">
        <v>260</v>
      </c>
      <c r="B1" s="358"/>
      <c r="C1" s="358"/>
      <c r="D1" s="358"/>
      <c r="E1" s="358"/>
      <c r="F1" s="358"/>
      <c r="G1" s="358"/>
      <c r="H1" s="358"/>
    </row>
    <row r="2" spans="1:8" ht="22.5" customHeight="1">
      <c r="A2" s="358" t="s">
        <v>263</v>
      </c>
      <c r="B2" s="358"/>
      <c r="C2" s="358"/>
      <c r="D2" s="358"/>
      <c r="E2" s="358"/>
      <c r="F2" s="358"/>
      <c r="G2" s="358"/>
      <c r="H2" s="358"/>
    </row>
    <row r="3" spans="1:8" ht="36" customHeight="1">
      <c r="A3" s="359" t="s">
        <v>250</v>
      </c>
      <c r="B3" s="366"/>
      <c r="C3" s="366"/>
      <c r="D3" s="182" t="s">
        <v>273</v>
      </c>
      <c r="E3" s="183" t="s">
        <v>234</v>
      </c>
      <c r="F3" s="182" t="s">
        <v>274</v>
      </c>
      <c r="G3" s="184" t="s">
        <v>5</v>
      </c>
      <c r="H3" s="184" t="s">
        <v>5</v>
      </c>
    </row>
    <row r="4" spans="1:8" s="44" customFormat="1" ht="10.5" customHeight="1">
      <c r="A4" s="214"/>
      <c r="B4" s="214"/>
      <c r="C4" s="215">
        <v>1</v>
      </c>
      <c r="D4" s="215">
        <v>2</v>
      </c>
      <c r="E4" s="215">
        <v>3</v>
      </c>
      <c r="F4" s="216">
        <v>4</v>
      </c>
      <c r="G4" s="217" t="s">
        <v>6</v>
      </c>
      <c r="H4" s="217" t="s">
        <v>7</v>
      </c>
    </row>
    <row r="5" spans="1:8" s="202" customFormat="1" ht="19.5" customHeight="1">
      <c r="A5" s="27">
        <v>8</v>
      </c>
      <c r="B5" s="27" t="s">
        <v>261</v>
      </c>
      <c r="C5" s="78"/>
      <c r="D5" s="29">
        <f>D6</f>
        <v>0</v>
      </c>
      <c r="E5" s="29">
        <f>E6</f>
        <v>0</v>
      </c>
      <c r="F5" s="29">
        <f>F6</f>
        <v>0</v>
      </c>
      <c r="G5" s="56">
        <v>0</v>
      </c>
      <c r="H5" s="56">
        <v>0</v>
      </c>
    </row>
    <row r="6" spans="1:8" s="44" customFormat="1" ht="19.5" customHeight="1">
      <c r="A6" s="27"/>
      <c r="B6" s="27">
        <v>84</v>
      </c>
      <c r="C6" s="78" t="s">
        <v>262</v>
      </c>
      <c r="D6" s="29">
        <f>D7</f>
        <v>0</v>
      </c>
      <c r="E6" s="29">
        <v>0</v>
      </c>
      <c r="F6" s="29">
        <v>0</v>
      </c>
      <c r="G6" s="56">
        <v>0</v>
      </c>
      <c r="H6" s="56">
        <v>0</v>
      </c>
    </row>
    <row r="7" spans="1:8" s="44" customFormat="1" ht="19.5" customHeight="1">
      <c r="A7" s="27"/>
      <c r="B7" s="27"/>
      <c r="C7" s="204"/>
      <c r="D7" s="25"/>
      <c r="E7" s="25"/>
      <c r="F7" s="26"/>
      <c r="G7" s="203"/>
      <c r="H7" s="203"/>
    </row>
    <row r="8" spans="1:8" ht="25.5">
      <c r="A8" s="27">
        <v>5</v>
      </c>
      <c r="B8" s="27"/>
      <c r="C8" s="78" t="s">
        <v>4</v>
      </c>
      <c r="D8" s="29">
        <f>D9</f>
        <v>0</v>
      </c>
      <c r="E8" s="29">
        <f>E9</f>
        <v>0</v>
      </c>
      <c r="F8" s="29">
        <f>F9</f>
        <v>0</v>
      </c>
      <c r="G8" s="56">
        <v>0</v>
      </c>
      <c r="H8" s="56">
        <v>0</v>
      </c>
    </row>
    <row r="9" spans="1:8" ht="25.5">
      <c r="A9" s="27"/>
      <c r="B9" s="27">
        <v>54</v>
      </c>
      <c r="C9" s="78" t="s">
        <v>195</v>
      </c>
      <c r="D9" s="29">
        <f>D10</f>
        <v>0</v>
      </c>
      <c r="E9" s="29">
        <v>0</v>
      </c>
      <c r="F9" s="29">
        <v>0</v>
      </c>
      <c r="G9" s="56">
        <v>0</v>
      </c>
      <c r="H9" s="56">
        <v>0</v>
      </c>
    </row>
    <row r="10" spans="1:8">
      <c r="A10" s="205"/>
      <c r="B10" s="206"/>
      <c r="C10" s="207"/>
      <c r="D10" s="208"/>
      <c r="E10" s="208"/>
      <c r="F10" s="208"/>
      <c r="G10" s="209"/>
      <c r="H10" s="209"/>
    </row>
    <row r="11" spans="1:8">
      <c r="A11" s="210"/>
      <c r="B11" s="211"/>
      <c r="C11" s="212"/>
      <c r="D11" s="213"/>
      <c r="E11" s="213"/>
      <c r="F11" s="213"/>
      <c r="G11" s="79"/>
      <c r="H11" s="79"/>
    </row>
    <row r="12" spans="1:8">
      <c r="A12" s="17"/>
      <c r="B12" s="69"/>
      <c r="C12" s="16"/>
      <c r="D12" s="19"/>
      <c r="E12" s="19"/>
      <c r="F12" s="19"/>
      <c r="G12" s="16"/>
      <c r="H12" s="16"/>
    </row>
    <row r="13" spans="1:8">
      <c r="A13" s="17"/>
      <c r="B13" s="69"/>
      <c r="C13" s="16"/>
      <c r="D13" s="19"/>
      <c r="E13" s="19"/>
      <c r="F13" s="19"/>
      <c r="G13" s="16"/>
      <c r="H13" s="16"/>
    </row>
    <row r="14" spans="1:8">
      <c r="A14" s="17"/>
      <c r="B14" s="69"/>
      <c r="C14" s="16"/>
      <c r="D14" s="19"/>
      <c r="E14" s="19"/>
      <c r="F14" s="19"/>
      <c r="G14" s="16"/>
      <c r="H14" s="16"/>
    </row>
    <row r="15" spans="1:8">
      <c r="A15" s="17"/>
      <c r="B15" s="69"/>
      <c r="C15" s="16"/>
      <c r="D15" s="19"/>
      <c r="E15" s="19"/>
      <c r="F15" s="19"/>
      <c r="G15" s="16"/>
      <c r="H15" s="16"/>
    </row>
    <row r="16" spans="1:8">
      <c r="A16" s="17"/>
      <c r="B16" s="69"/>
      <c r="C16" s="16"/>
      <c r="D16" s="19"/>
      <c r="E16" s="19"/>
      <c r="F16" s="19"/>
      <c r="G16" s="16"/>
      <c r="H16" s="16"/>
    </row>
    <row r="17" spans="1:8">
      <c r="A17" s="17"/>
      <c r="B17" s="69"/>
      <c r="C17" s="16"/>
      <c r="D17" s="19"/>
      <c r="E17" s="19"/>
      <c r="F17" s="19"/>
      <c r="G17" s="16"/>
      <c r="H17" s="16"/>
    </row>
  </sheetData>
  <mergeCells count="3">
    <mergeCell ref="A1:H1"/>
    <mergeCell ref="A2:H2"/>
    <mergeCell ref="A3:C3"/>
  </mergeCells>
  <pageMargins left="0.51181102362204722" right="0.5118110236220472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4"/>
  <sheetViews>
    <sheetView tabSelected="1" view="pageBreakPreview" topLeftCell="A212" zoomScale="85" zoomScaleNormal="85" zoomScaleSheetLayoutView="85" workbookViewId="0">
      <selection activeCell="L243" sqref="L243"/>
    </sheetView>
  </sheetViews>
  <sheetFormatPr defaultColWidth="9.140625" defaultRowHeight="12.75"/>
  <cols>
    <col min="1" max="1" width="8.42578125" style="296" customWidth="1"/>
    <col min="2" max="2" width="14" style="43" customWidth="1"/>
    <col min="3" max="3" width="5.42578125" style="43" customWidth="1"/>
    <col min="4" max="4" width="17.140625" style="43" customWidth="1"/>
    <col min="5" max="5" width="21.140625" style="43" customWidth="1"/>
    <col min="6" max="6" width="17.85546875" style="43" customWidth="1"/>
    <col min="7" max="7" width="12.42578125" style="43" customWidth="1"/>
    <col min="8" max="8" width="8.28515625" style="43" customWidth="1"/>
    <col min="9" max="9" width="11.7109375" style="43" bestFit="1" customWidth="1"/>
    <col min="10" max="10" width="10.28515625" style="43" bestFit="1" customWidth="1"/>
    <col min="11" max="11" width="9.140625" style="43"/>
    <col min="12" max="12" width="12.42578125" style="43" bestFit="1" customWidth="1"/>
    <col min="13" max="16384" width="9.140625" style="43"/>
  </cols>
  <sheetData>
    <row r="1" spans="1:13" ht="23.25" customHeight="1">
      <c r="C1" s="418" t="s">
        <v>265</v>
      </c>
      <c r="D1" s="418"/>
      <c r="E1" s="418"/>
      <c r="F1" s="418"/>
    </row>
    <row r="2" spans="1:13" ht="21.75" customHeight="1">
      <c r="C2" s="418" t="s">
        <v>266</v>
      </c>
      <c r="D2" s="418"/>
      <c r="E2" s="418"/>
      <c r="F2" s="418"/>
    </row>
    <row r="3" spans="1:13" ht="32.25" customHeight="1">
      <c r="A3" s="297"/>
      <c r="B3" s="421" t="s">
        <v>189</v>
      </c>
      <c r="C3" s="421"/>
      <c r="D3" s="421"/>
      <c r="E3" s="421"/>
      <c r="F3" s="218" t="s">
        <v>267</v>
      </c>
      <c r="G3" s="219" t="s">
        <v>275</v>
      </c>
      <c r="H3" s="219" t="s">
        <v>5</v>
      </c>
    </row>
    <row r="4" spans="1:13" s="44" customFormat="1" ht="11.25">
      <c r="A4" s="298"/>
      <c r="B4" s="419">
        <v>1</v>
      </c>
      <c r="C4" s="420"/>
      <c r="D4" s="420"/>
      <c r="E4" s="420"/>
      <c r="F4" s="220">
        <v>2</v>
      </c>
      <c r="G4" s="220">
        <v>3</v>
      </c>
      <c r="H4" s="221" t="s">
        <v>190</v>
      </c>
    </row>
    <row r="5" spans="1:13" ht="18" customHeight="1">
      <c r="A5" s="423" t="s">
        <v>264</v>
      </c>
      <c r="B5" s="424"/>
      <c r="C5" s="424"/>
      <c r="D5" s="424"/>
      <c r="E5" s="425"/>
      <c r="F5" s="46">
        <f>F6+F12+F91</f>
        <v>5488598.8100000005</v>
      </c>
      <c r="G5" s="46">
        <f>G6+G12+G91</f>
        <v>4937640.3600000003</v>
      </c>
      <c r="H5" s="119">
        <f>G5/F5*100</f>
        <v>89.961764940877515</v>
      </c>
    </row>
    <row r="6" spans="1:13" ht="14.1" customHeight="1">
      <c r="A6" s="257" t="s">
        <v>148</v>
      </c>
      <c r="B6" s="422" t="s">
        <v>149</v>
      </c>
      <c r="C6" s="422"/>
      <c r="D6" s="422"/>
      <c r="E6" s="422"/>
      <c r="F6" s="47">
        <v>19908</v>
      </c>
      <c r="G6" s="47">
        <f>G7</f>
        <v>19906.25</v>
      </c>
      <c r="H6" s="119">
        <f t="shared" ref="H6:H24" si="0">G6/F6*100</f>
        <v>99.991209563994374</v>
      </c>
    </row>
    <row r="7" spans="1:13" ht="14.1" customHeight="1">
      <c r="A7" s="299" t="s">
        <v>150</v>
      </c>
      <c r="B7" s="417" t="s">
        <v>151</v>
      </c>
      <c r="C7" s="417"/>
      <c r="D7" s="417"/>
      <c r="E7" s="417"/>
      <c r="F7" s="48">
        <v>19908</v>
      </c>
      <c r="G7" s="48">
        <f>G8</f>
        <v>19906.25</v>
      </c>
      <c r="H7" s="119">
        <f t="shared" si="0"/>
        <v>99.991209563994374</v>
      </c>
    </row>
    <row r="8" spans="1:13" ht="14.1" customHeight="1">
      <c r="A8" s="300">
        <v>42</v>
      </c>
      <c r="B8" s="374" t="s">
        <v>152</v>
      </c>
      <c r="C8" s="374"/>
      <c r="D8" s="374"/>
      <c r="E8" s="374"/>
      <c r="F8" s="49">
        <v>19908</v>
      </c>
      <c r="G8" s="49">
        <f>G9</f>
        <v>19906.25</v>
      </c>
      <c r="H8" s="119">
        <f t="shared" si="0"/>
        <v>99.991209563994374</v>
      </c>
      <c r="M8" s="84"/>
    </row>
    <row r="9" spans="1:13">
      <c r="A9" s="301">
        <v>422</v>
      </c>
      <c r="B9" s="416" t="s">
        <v>90</v>
      </c>
      <c r="C9" s="416"/>
      <c r="D9" s="416"/>
      <c r="E9" s="416"/>
      <c r="F9" s="50">
        <v>19908</v>
      </c>
      <c r="G9" s="50">
        <v>19906.25</v>
      </c>
      <c r="H9" s="119">
        <f t="shared" si="0"/>
        <v>99.991209563994374</v>
      </c>
    </row>
    <row r="10" spans="1:13" ht="14.25" customHeight="1">
      <c r="A10" s="301">
        <v>4224</v>
      </c>
      <c r="B10" s="399" t="s">
        <v>137</v>
      </c>
      <c r="C10" s="432"/>
      <c r="D10" s="432"/>
      <c r="E10" s="432"/>
      <c r="F10" s="50">
        <v>19908</v>
      </c>
      <c r="G10" s="50">
        <v>19906.25</v>
      </c>
      <c r="H10" s="119">
        <f t="shared" ref="H10" si="1">G10/F10*100</f>
        <v>99.991209563994374</v>
      </c>
    </row>
    <row r="11" spans="1:13" ht="15" customHeight="1">
      <c r="A11" s="434"/>
      <c r="B11" s="435"/>
      <c r="C11" s="435"/>
      <c r="D11" s="435"/>
      <c r="E11" s="435"/>
      <c r="F11" s="435"/>
      <c r="G11" s="435"/>
      <c r="H11" s="436"/>
    </row>
    <row r="12" spans="1:13" ht="13.5" customHeight="1">
      <c r="A12" s="257" t="s">
        <v>153</v>
      </c>
      <c r="B12" s="422" t="s">
        <v>154</v>
      </c>
      <c r="C12" s="422"/>
      <c r="D12" s="422"/>
      <c r="E12" s="422"/>
      <c r="F12" s="47">
        <f>F13+F17+F25+F33+F43+F50+F57+F61+F70+F76+F80+F85</f>
        <v>19842</v>
      </c>
      <c r="G12" s="47">
        <f>G13+G17+G25+G33+G43+G50+G57+G61+G70+G76+G80+G85</f>
        <v>13660.869999999999</v>
      </c>
      <c r="H12" s="122">
        <f t="shared" si="0"/>
        <v>68.848251184356414</v>
      </c>
    </row>
    <row r="13" spans="1:13" ht="13.5" customHeight="1">
      <c r="A13" s="299" t="s">
        <v>155</v>
      </c>
      <c r="B13" s="417" t="s">
        <v>156</v>
      </c>
      <c r="C13" s="417"/>
      <c r="D13" s="417"/>
      <c r="E13" s="417"/>
      <c r="F13" s="48">
        <v>1991</v>
      </c>
      <c r="G13" s="48">
        <f>G14</f>
        <v>1732.75</v>
      </c>
      <c r="H13" s="119">
        <f t="shared" si="0"/>
        <v>87.029131089904567</v>
      </c>
    </row>
    <row r="14" spans="1:13" ht="13.5" customHeight="1">
      <c r="A14" s="300">
        <v>32</v>
      </c>
      <c r="B14" s="374" t="s">
        <v>29</v>
      </c>
      <c r="C14" s="374"/>
      <c r="D14" s="374"/>
      <c r="E14" s="374"/>
      <c r="F14" s="49">
        <v>1991</v>
      </c>
      <c r="G14" s="49">
        <f>G15</f>
        <v>1732.75</v>
      </c>
      <c r="H14" s="119">
        <f t="shared" si="0"/>
        <v>87.029131089904567</v>
      </c>
    </row>
    <row r="15" spans="1:13">
      <c r="A15" s="301">
        <v>323</v>
      </c>
      <c r="B15" s="416" t="s">
        <v>49</v>
      </c>
      <c r="C15" s="416"/>
      <c r="D15" s="416"/>
      <c r="E15" s="416"/>
      <c r="F15" s="50">
        <v>1991</v>
      </c>
      <c r="G15" s="50">
        <v>1732.75</v>
      </c>
      <c r="H15" s="119">
        <f t="shared" si="0"/>
        <v>87.029131089904567</v>
      </c>
    </row>
    <row r="16" spans="1:13" ht="11.25" customHeight="1">
      <c r="A16" s="301">
        <v>3236</v>
      </c>
      <c r="B16" s="437" t="s">
        <v>60</v>
      </c>
      <c r="C16" s="438"/>
      <c r="D16" s="438"/>
      <c r="E16" s="439"/>
      <c r="F16" s="50">
        <v>1991</v>
      </c>
      <c r="G16" s="50">
        <v>1732.75</v>
      </c>
      <c r="H16" s="119">
        <f t="shared" ref="H16" si="2">G16/F16*100</f>
        <v>87.029131089904567</v>
      </c>
    </row>
    <row r="17" spans="1:8" ht="13.5" customHeight="1">
      <c r="A17" s="299" t="s">
        <v>158</v>
      </c>
      <c r="B17" s="417" t="s">
        <v>159</v>
      </c>
      <c r="C17" s="417"/>
      <c r="D17" s="417"/>
      <c r="E17" s="417"/>
      <c r="F17" s="48">
        <f>F18</f>
        <v>2298</v>
      </c>
      <c r="G17" s="48">
        <f>G18</f>
        <v>1821.23</v>
      </c>
      <c r="H17" s="119">
        <f t="shared" si="0"/>
        <v>79.252828546562228</v>
      </c>
    </row>
    <row r="18" spans="1:8">
      <c r="A18" s="300">
        <v>32</v>
      </c>
      <c r="B18" s="374" t="s">
        <v>29</v>
      </c>
      <c r="C18" s="374"/>
      <c r="D18" s="374"/>
      <c r="E18" s="374"/>
      <c r="F18" s="49">
        <f>F19+F21</f>
        <v>2298</v>
      </c>
      <c r="G18" s="49">
        <f>G19+G21</f>
        <v>1821.23</v>
      </c>
      <c r="H18" s="119">
        <f t="shared" si="0"/>
        <v>79.252828546562228</v>
      </c>
    </row>
    <row r="19" spans="1:8">
      <c r="A19" s="258">
        <v>322</v>
      </c>
      <c r="B19" s="415" t="s">
        <v>39</v>
      </c>
      <c r="C19" s="415"/>
      <c r="D19" s="415"/>
      <c r="E19" s="415"/>
      <c r="F19" s="51">
        <v>158.38</v>
      </c>
      <c r="G19" s="50">
        <v>158.38</v>
      </c>
      <c r="H19" s="119">
        <f t="shared" si="0"/>
        <v>100</v>
      </c>
    </row>
    <row r="20" spans="1:8">
      <c r="A20" s="258">
        <v>3221</v>
      </c>
      <c r="B20" s="367" t="s">
        <v>41</v>
      </c>
      <c r="C20" s="368"/>
      <c r="D20" s="368"/>
      <c r="E20" s="369"/>
      <c r="F20" s="51">
        <v>158.38</v>
      </c>
      <c r="G20" s="50">
        <v>158.38</v>
      </c>
      <c r="H20" s="119">
        <f t="shared" si="0"/>
        <v>100</v>
      </c>
    </row>
    <row r="21" spans="1:8">
      <c r="A21" s="258">
        <v>323</v>
      </c>
      <c r="B21" s="416" t="s">
        <v>49</v>
      </c>
      <c r="C21" s="416"/>
      <c r="D21" s="416"/>
      <c r="E21" s="416"/>
      <c r="F21" s="51">
        <v>2139.62</v>
      </c>
      <c r="G21" s="50">
        <v>1662.85</v>
      </c>
      <c r="H21" s="119">
        <f t="shared" si="0"/>
        <v>77.717071255643518</v>
      </c>
    </row>
    <row r="22" spans="1:8" ht="12.75" customHeight="1">
      <c r="A22" s="258">
        <v>3233</v>
      </c>
      <c r="B22" s="399" t="s">
        <v>55</v>
      </c>
      <c r="C22" s="400"/>
      <c r="D22" s="400"/>
      <c r="E22" s="401"/>
      <c r="F22" s="51">
        <v>597</v>
      </c>
      <c r="G22" s="50">
        <v>202.85</v>
      </c>
      <c r="H22" s="119">
        <f t="shared" si="0"/>
        <v>33.978224455611389</v>
      </c>
    </row>
    <row r="23" spans="1:8" ht="12.75" customHeight="1">
      <c r="A23" s="258" t="s">
        <v>61</v>
      </c>
      <c r="B23" s="399" t="s">
        <v>62</v>
      </c>
      <c r="C23" s="400"/>
      <c r="D23" s="400"/>
      <c r="E23" s="401"/>
      <c r="F23" s="51">
        <v>465</v>
      </c>
      <c r="G23" s="50">
        <v>465</v>
      </c>
      <c r="H23" s="119">
        <f t="shared" si="0"/>
        <v>100</v>
      </c>
    </row>
    <row r="24" spans="1:8" ht="12.75" customHeight="1">
      <c r="A24" s="258" t="s">
        <v>64</v>
      </c>
      <c r="B24" s="399" t="s">
        <v>65</v>
      </c>
      <c r="C24" s="400"/>
      <c r="D24" s="400"/>
      <c r="E24" s="401"/>
      <c r="F24" s="51">
        <v>1077.6199999999999</v>
      </c>
      <c r="G24" s="50">
        <v>995</v>
      </c>
      <c r="H24" s="119">
        <f t="shared" si="0"/>
        <v>92.333104433844966</v>
      </c>
    </row>
    <row r="25" spans="1:8" ht="13.5" customHeight="1">
      <c r="A25" s="299" t="s">
        <v>160</v>
      </c>
      <c r="B25" s="417" t="s">
        <v>161</v>
      </c>
      <c r="C25" s="417"/>
      <c r="D25" s="417"/>
      <c r="E25" s="417"/>
      <c r="F25" s="48">
        <f>F26</f>
        <v>2007</v>
      </c>
      <c r="G25" s="48">
        <f>G26</f>
        <v>630.25</v>
      </c>
      <c r="H25" s="119">
        <f>G25/F25*100</f>
        <v>31.402590931738917</v>
      </c>
    </row>
    <row r="26" spans="1:8">
      <c r="A26" s="300">
        <v>32</v>
      </c>
      <c r="B26" s="374" t="s">
        <v>29</v>
      </c>
      <c r="C26" s="374"/>
      <c r="D26" s="374"/>
      <c r="E26" s="374"/>
      <c r="F26" s="49">
        <f>F27+F29</f>
        <v>2007</v>
      </c>
      <c r="G26" s="49">
        <f>G27+G29</f>
        <v>630.25</v>
      </c>
      <c r="H26" s="119">
        <f>G26/F26*100</f>
        <v>31.402590931738917</v>
      </c>
    </row>
    <row r="27" spans="1:8">
      <c r="A27" s="258">
        <v>322</v>
      </c>
      <c r="B27" s="415" t="s">
        <v>39</v>
      </c>
      <c r="C27" s="415"/>
      <c r="D27" s="415"/>
      <c r="E27" s="415"/>
      <c r="F27" s="51">
        <v>133</v>
      </c>
      <c r="G27" s="50">
        <v>65.25</v>
      </c>
      <c r="H27" s="119">
        <f>G27/F27*100</f>
        <v>49.060150375939848</v>
      </c>
    </row>
    <row r="28" spans="1:8">
      <c r="A28" s="258">
        <v>3221</v>
      </c>
      <c r="B28" s="367" t="s">
        <v>41</v>
      </c>
      <c r="C28" s="368"/>
      <c r="D28" s="368"/>
      <c r="E28" s="369"/>
      <c r="F28" s="51">
        <v>133</v>
      </c>
      <c r="G28" s="50">
        <v>65.25</v>
      </c>
      <c r="H28" s="119">
        <f t="shared" ref="H28" si="3">G28/F28*100</f>
        <v>49.060150375939848</v>
      </c>
    </row>
    <row r="29" spans="1:8">
      <c r="A29" s="258">
        <v>323</v>
      </c>
      <c r="B29" s="416" t="s">
        <v>49</v>
      </c>
      <c r="C29" s="416"/>
      <c r="D29" s="416"/>
      <c r="E29" s="416"/>
      <c r="F29" s="51">
        <v>1874</v>
      </c>
      <c r="G29" s="50">
        <v>565</v>
      </c>
      <c r="H29" s="119">
        <f>G29/F29*100</f>
        <v>30.149413020277482</v>
      </c>
    </row>
    <row r="30" spans="1:8">
      <c r="A30" s="258">
        <v>3233</v>
      </c>
      <c r="B30" s="399" t="s">
        <v>55</v>
      </c>
      <c r="C30" s="400"/>
      <c r="D30" s="400"/>
      <c r="E30" s="401"/>
      <c r="F30" s="51">
        <v>398</v>
      </c>
      <c r="G30" s="50">
        <v>0</v>
      </c>
      <c r="H30" s="119">
        <f t="shared" ref="H30:H32" si="4">G30/F30*100</f>
        <v>0</v>
      </c>
    </row>
    <row r="31" spans="1:8">
      <c r="A31" s="258" t="s">
        <v>61</v>
      </c>
      <c r="B31" s="399" t="s">
        <v>62</v>
      </c>
      <c r="C31" s="400"/>
      <c r="D31" s="400"/>
      <c r="E31" s="401"/>
      <c r="F31" s="51">
        <v>398</v>
      </c>
      <c r="G31" s="50">
        <v>0</v>
      </c>
      <c r="H31" s="119">
        <f t="shared" si="4"/>
        <v>0</v>
      </c>
    </row>
    <row r="32" spans="1:8">
      <c r="A32" s="258" t="s">
        <v>64</v>
      </c>
      <c r="B32" s="399" t="s">
        <v>65</v>
      </c>
      <c r="C32" s="400"/>
      <c r="D32" s="400"/>
      <c r="E32" s="401"/>
      <c r="F32" s="51">
        <v>1078</v>
      </c>
      <c r="G32" s="50">
        <v>565</v>
      </c>
      <c r="H32" s="119">
        <f t="shared" si="4"/>
        <v>52.411873840445267</v>
      </c>
    </row>
    <row r="33" spans="1:8">
      <c r="A33" s="299" t="s">
        <v>162</v>
      </c>
      <c r="B33" s="417" t="s">
        <v>163</v>
      </c>
      <c r="C33" s="417"/>
      <c r="D33" s="417"/>
      <c r="E33" s="417"/>
      <c r="F33" s="48">
        <f>F34+F39</f>
        <v>2383</v>
      </c>
      <c r="G33" s="48">
        <f>G34+G39</f>
        <v>1969.69</v>
      </c>
      <c r="H33" s="119">
        <f>G33/F33*100</f>
        <v>82.65589592950063</v>
      </c>
    </row>
    <row r="34" spans="1:8">
      <c r="A34" s="300">
        <v>32</v>
      </c>
      <c r="B34" s="374" t="s">
        <v>29</v>
      </c>
      <c r="C34" s="374"/>
      <c r="D34" s="374"/>
      <c r="E34" s="374"/>
      <c r="F34" s="49">
        <f>F35</f>
        <v>1533</v>
      </c>
      <c r="G34" s="49">
        <f>G35</f>
        <v>1187.69</v>
      </c>
      <c r="H34" s="119">
        <f>G34/F34*100</f>
        <v>77.474885844748869</v>
      </c>
    </row>
    <row r="35" spans="1:8">
      <c r="A35" s="258">
        <v>323</v>
      </c>
      <c r="B35" s="416" t="s">
        <v>49</v>
      </c>
      <c r="C35" s="416"/>
      <c r="D35" s="416"/>
      <c r="E35" s="416"/>
      <c r="F35" s="51">
        <v>1533</v>
      </c>
      <c r="G35" s="50">
        <v>1187.69</v>
      </c>
      <c r="H35" s="119">
        <f>G35/F35*100</f>
        <v>77.474885844748869</v>
      </c>
    </row>
    <row r="36" spans="1:8">
      <c r="A36" s="258">
        <v>3233</v>
      </c>
      <c r="B36" s="399" t="s">
        <v>55</v>
      </c>
      <c r="C36" s="400"/>
      <c r="D36" s="400"/>
      <c r="E36" s="401"/>
      <c r="F36" s="51">
        <v>495</v>
      </c>
      <c r="G36" s="50">
        <v>437.5</v>
      </c>
      <c r="H36" s="119">
        <v>0</v>
      </c>
    </row>
    <row r="37" spans="1:8">
      <c r="A37" s="258" t="s">
        <v>61</v>
      </c>
      <c r="B37" s="399" t="s">
        <v>62</v>
      </c>
      <c r="C37" s="400"/>
      <c r="D37" s="400"/>
      <c r="E37" s="401"/>
      <c r="F37" s="51">
        <v>333</v>
      </c>
      <c r="G37" s="50">
        <v>312.69</v>
      </c>
      <c r="H37" s="119">
        <v>0</v>
      </c>
    </row>
    <row r="38" spans="1:8">
      <c r="A38" s="258" t="s">
        <v>64</v>
      </c>
      <c r="B38" s="399" t="s">
        <v>65</v>
      </c>
      <c r="C38" s="400"/>
      <c r="D38" s="400"/>
      <c r="E38" s="401"/>
      <c r="F38" s="51">
        <v>705</v>
      </c>
      <c r="G38" s="50">
        <v>437.5</v>
      </c>
      <c r="H38" s="119">
        <v>52.411873840445267</v>
      </c>
    </row>
    <row r="39" spans="1:8" ht="15" customHeight="1">
      <c r="A39" s="302">
        <v>42</v>
      </c>
      <c r="B39" s="426" t="s">
        <v>88</v>
      </c>
      <c r="C39" s="427"/>
      <c r="D39" s="427"/>
      <c r="E39" s="428"/>
      <c r="F39" s="223">
        <f>F40</f>
        <v>850</v>
      </c>
      <c r="G39" s="223">
        <f>G40</f>
        <v>782</v>
      </c>
      <c r="H39" s="119">
        <f>G39/F39*100</f>
        <v>92</v>
      </c>
    </row>
    <row r="40" spans="1:8">
      <c r="A40" s="258">
        <v>422</v>
      </c>
      <c r="B40" s="399" t="s">
        <v>90</v>
      </c>
      <c r="C40" s="400"/>
      <c r="D40" s="400"/>
      <c r="E40" s="401"/>
      <c r="F40" s="51">
        <v>850</v>
      </c>
      <c r="G40" s="50">
        <v>782</v>
      </c>
      <c r="H40" s="119">
        <f>G40/F40*100</f>
        <v>92</v>
      </c>
    </row>
    <row r="41" spans="1:8">
      <c r="A41" s="258">
        <v>4224</v>
      </c>
      <c r="B41" s="399" t="s">
        <v>137</v>
      </c>
      <c r="C41" s="400"/>
      <c r="D41" s="400"/>
      <c r="E41" s="401"/>
      <c r="F41" s="51">
        <v>500</v>
      </c>
      <c r="G41" s="50">
        <v>432</v>
      </c>
      <c r="H41" s="119">
        <f t="shared" ref="H41:H42" si="5">G41/F41*100</f>
        <v>86.4</v>
      </c>
    </row>
    <row r="42" spans="1:8">
      <c r="A42" s="258">
        <v>4226</v>
      </c>
      <c r="B42" s="399" t="s">
        <v>276</v>
      </c>
      <c r="C42" s="400"/>
      <c r="D42" s="400"/>
      <c r="E42" s="401"/>
      <c r="F42" s="51">
        <v>350</v>
      </c>
      <c r="G42" s="50">
        <v>350</v>
      </c>
      <c r="H42" s="119">
        <f t="shared" si="5"/>
        <v>100</v>
      </c>
    </row>
    <row r="43" spans="1:8" ht="13.5" customHeight="1">
      <c r="A43" s="299" t="s">
        <v>164</v>
      </c>
      <c r="B43" s="417" t="s">
        <v>165</v>
      </c>
      <c r="C43" s="417"/>
      <c r="D43" s="417"/>
      <c r="E43" s="417"/>
      <c r="F43" s="48">
        <f>F44</f>
        <v>1044</v>
      </c>
      <c r="G43" s="48">
        <f>G44</f>
        <v>275</v>
      </c>
      <c r="H43" s="119">
        <f t="shared" ref="H43:H63" si="6">G43/F43*100</f>
        <v>26.340996168582375</v>
      </c>
    </row>
    <row r="44" spans="1:8">
      <c r="A44" s="300">
        <v>32</v>
      </c>
      <c r="B44" s="374" t="s">
        <v>29</v>
      </c>
      <c r="C44" s="374"/>
      <c r="D44" s="374"/>
      <c r="E44" s="374"/>
      <c r="F44" s="49">
        <f>F45+F47</f>
        <v>1044</v>
      </c>
      <c r="G44" s="49">
        <f>G45+G47</f>
        <v>275</v>
      </c>
      <c r="H44" s="119">
        <f t="shared" si="6"/>
        <v>26.340996168582375</v>
      </c>
    </row>
    <row r="45" spans="1:8">
      <c r="A45" s="258">
        <v>322</v>
      </c>
      <c r="B45" s="415" t="s">
        <v>39</v>
      </c>
      <c r="C45" s="415"/>
      <c r="D45" s="415"/>
      <c r="E45" s="415"/>
      <c r="F45" s="51">
        <v>398</v>
      </c>
      <c r="G45" s="50">
        <v>0</v>
      </c>
      <c r="H45" s="119">
        <f t="shared" si="6"/>
        <v>0</v>
      </c>
    </row>
    <row r="46" spans="1:8">
      <c r="A46" s="258">
        <v>3222</v>
      </c>
      <c r="B46" s="367" t="s">
        <v>110</v>
      </c>
      <c r="C46" s="368"/>
      <c r="D46" s="368"/>
      <c r="E46" s="369"/>
      <c r="F46" s="51">
        <v>398</v>
      </c>
      <c r="G46" s="50">
        <v>0</v>
      </c>
      <c r="H46" s="119">
        <f t="shared" si="6"/>
        <v>0</v>
      </c>
    </row>
    <row r="47" spans="1:8">
      <c r="A47" s="258">
        <v>323</v>
      </c>
      <c r="B47" s="416" t="s">
        <v>49</v>
      </c>
      <c r="C47" s="416"/>
      <c r="D47" s="416"/>
      <c r="E47" s="416"/>
      <c r="F47" s="51">
        <v>646</v>
      </c>
      <c r="G47" s="50">
        <v>275</v>
      </c>
      <c r="H47" s="119">
        <f t="shared" si="6"/>
        <v>42.569659442724458</v>
      </c>
    </row>
    <row r="48" spans="1:8">
      <c r="A48" s="258">
        <v>3233</v>
      </c>
      <c r="B48" s="399" t="s">
        <v>55</v>
      </c>
      <c r="C48" s="400"/>
      <c r="D48" s="400"/>
      <c r="E48" s="401"/>
      <c r="F48" s="51">
        <v>265</v>
      </c>
      <c r="G48" s="50">
        <v>0</v>
      </c>
      <c r="H48" s="119">
        <f t="shared" si="6"/>
        <v>0</v>
      </c>
    </row>
    <row r="49" spans="1:8">
      <c r="A49" s="258">
        <v>3239</v>
      </c>
      <c r="B49" s="399" t="s">
        <v>65</v>
      </c>
      <c r="C49" s="400"/>
      <c r="D49" s="400"/>
      <c r="E49" s="401"/>
      <c r="F49" s="51">
        <v>381</v>
      </c>
      <c r="G49" s="50">
        <v>275</v>
      </c>
      <c r="H49" s="119">
        <f t="shared" si="6"/>
        <v>72.178477690288716</v>
      </c>
    </row>
    <row r="50" spans="1:8" ht="24" customHeight="1">
      <c r="A50" s="299" t="s">
        <v>166</v>
      </c>
      <c r="B50" s="417" t="s">
        <v>167</v>
      </c>
      <c r="C50" s="417"/>
      <c r="D50" s="417"/>
      <c r="E50" s="417"/>
      <c r="F50" s="48">
        <f>F51</f>
        <v>1499</v>
      </c>
      <c r="G50" s="48">
        <f>G51</f>
        <v>26.5</v>
      </c>
      <c r="H50" s="119">
        <f t="shared" si="6"/>
        <v>1.7678452301534358</v>
      </c>
    </row>
    <row r="51" spans="1:8">
      <c r="A51" s="300">
        <v>32</v>
      </c>
      <c r="B51" s="374" t="s">
        <v>29</v>
      </c>
      <c r="C51" s="374"/>
      <c r="D51" s="374"/>
      <c r="E51" s="374"/>
      <c r="F51" s="49">
        <f>F52+F54</f>
        <v>1499</v>
      </c>
      <c r="G51" s="49">
        <f>G52+G54</f>
        <v>26.5</v>
      </c>
      <c r="H51" s="119">
        <f t="shared" si="6"/>
        <v>1.7678452301534358</v>
      </c>
    </row>
    <row r="52" spans="1:8">
      <c r="A52" s="258">
        <v>322</v>
      </c>
      <c r="B52" s="415" t="s">
        <v>39</v>
      </c>
      <c r="C52" s="415"/>
      <c r="D52" s="415"/>
      <c r="E52" s="415"/>
      <c r="F52" s="51">
        <v>398</v>
      </c>
      <c r="G52" s="50">
        <v>26.5</v>
      </c>
      <c r="H52" s="119">
        <f t="shared" si="6"/>
        <v>6.658291457286432</v>
      </c>
    </row>
    <row r="53" spans="1:8">
      <c r="A53" s="258">
        <v>3221</v>
      </c>
      <c r="B53" s="367" t="s">
        <v>41</v>
      </c>
      <c r="C53" s="368"/>
      <c r="D53" s="368"/>
      <c r="E53" s="369"/>
      <c r="F53" s="51">
        <v>398</v>
      </c>
      <c r="G53" s="50">
        <v>26.5</v>
      </c>
      <c r="H53" s="119">
        <f t="shared" si="6"/>
        <v>6.658291457286432</v>
      </c>
    </row>
    <row r="54" spans="1:8">
      <c r="A54" s="258">
        <v>323</v>
      </c>
      <c r="B54" s="416" t="s">
        <v>49</v>
      </c>
      <c r="C54" s="416"/>
      <c r="D54" s="416"/>
      <c r="E54" s="416"/>
      <c r="F54" s="51">
        <v>1101</v>
      </c>
      <c r="G54" s="50">
        <v>0</v>
      </c>
      <c r="H54" s="119">
        <f t="shared" si="6"/>
        <v>0</v>
      </c>
    </row>
    <row r="55" spans="1:8">
      <c r="A55" s="258">
        <v>3233</v>
      </c>
      <c r="B55" s="399" t="s">
        <v>55</v>
      </c>
      <c r="C55" s="400"/>
      <c r="D55" s="400"/>
      <c r="E55" s="401"/>
      <c r="F55" s="51">
        <v>398</v>
      </c>
      <c r="G55" s="50">
        <v>0</v>
      </c>
      <c r="H55" s="119">
        <f t="shared" si="6"/>
        <v>0</v>
      </c>
    </row>
    <row r="56" spans="1:8">
      <c r="A56" s="258">
        <v>3237</v>
      </c>
      <c r="B56" s="399" t="s">
        <v>62</v>
      </c>
      <c r="C56" s="400"/>
      <c r="D56" s="400"/>
      <c r="E56" s="401"/>
      <c r="F56" s="51">
        <v>703</v>
      </c>
      <c r="G56" s="50">
        <v>0</v>
      </c>
      <c r="H56" s="119">
        <f t="shared" si="6"/>
        <v>0</v>
      </c>
    </row>
    <row r="57" spans="1:8" ht="13.5" customHeight="1">
      <c r="A57" s="299" t="s">
        <v>168</v>
      </c>
      <c r="B57" s="417" t="s">
        <v>169</v>
      </c>
      <c r="C57" s="417"/>
      <c r="D57" s="417"/>
      <c r="E57" s="417"/>
      <c r="F57" s="48">
        <f>F58</f>
        <v>2389</v>
      </c>
      <c r="G57" s="48">
        <f>G58</f>
        <v>2302.5</v>
      </c>
      <c r="H57" s="119">
        <f t="shared" si="6"/>
        <v>96.379238174968606</v>
      </c>
    </row>
    <row r="58" spans="1:8">
      <c r="A58" s="300">
        <v>32</v>
      </c>
      <c r="B58" s="374" t="s">
        <v>29</v>
      </c>
      <c r="C58" s="374"/>
      <c r="D58" s="374"/>
      <c r="E58" s="374"/>
      <c r="F58" s="49">
        <f>F59</f>
        <v>2389</v>
      </c>
      <c r="G58" s="49">
        <f>G59</f>
        <v>2302.5</v>
      </c>
      <c r="H58" s="119">
        <f t="shared" si="6"/>
        <v>96.379238174968606</v>
      </c>
    </row>
    <row r="59" spans="1:8">
      <c r="A59" s="258">
        <v>323</v>
      </c>
      <c r="B59" s="416" t="s">
        <v>49</v>
      </c>
      <c r="C59" s="416"/>
      <c r="D59" s="416"/>
      <c r="E59" s="416"/>
      <c r="F59" s="51">
        <v>2389</v>
      </c>
      <c r="G59" s="50">
        <v>2302.5</v>
      </c>
      <c r="H59" s="119">
        <f t="shared" si="6"/>
        <v>96.379238174968606</v>
      </c>
    </row>
    <row r="60" spans="1:8">
      <c r="A60" s="258">
        <v>3232</v>
      </c>
      <c r="B60" s="399" t="s">
        <v>53</v>
      </c>
      <c r="C60" s="400"/>
      <c r="D60" s="400"/>
      <c r="E60" s="401"/>
      <c r="F60" s="51">
        <v>2389</v>
      </c>
      <c r="G60" s="50">
        <v>2302.5</v>
      </c>
      <c r="H60" s="119">
        <f t="shared" si="6"/>
        <v>96.379238174968606</v>
      </c>
    </row>
    <row r="61" spans="1:8" ht="13.5" customHeight="1">
      <c r="A61" s="299" t="s">
        <v>170</v>
      </c>
      <c r="B61" s="417" t="s">
        <v>171</v>
      </c>
      <c r="C61" s="417"/>
      <c r="D61" s="417"/>
      <c r="E61" s="417"/>
      <c r="F61" s="48">
        <f>F62</f>
        <v>3250</v>
      </c>
      <c r="G61" s="48">
        <f>G62</f>
        <v>3127.48</v>
      </c>
      <c r="H61" s="119">
        <f t="shared" si="6"/>
        <v>96.23015384615384</v>
      </c>
    </row>
    <row r="62" spans="1:8">
      <c r="A62" s="300">
        <v>32</v>
      </c>
      <c r="B62" s="374" t="s">
        <v>29</v>
      </c>
      <c r="C62" s="374"/>
      <c r="D62" s="374"/>
      <c r="E62" s="374"/>
      <c r="F62" s="49">
        <f>F63+F66</f>
        <v>3250</v>
      </c>
      <c r="G62" s="49">
        <f>G63+G66</f>
        <v>3127.48</v>
      </c>
      <c r="H62" s="119">
        <f t="shared" si="6"/>
        <v>96.23015384615384</v>
      </c>
    </row>
    <row r="63" spans="1:8">
      <c r="A63" s="258">
        <v>322</v>
      </c>
      <c r="B63" s="415" t="s">
        <v>39</v>
      </c>
      <c r="C63" s="415"/>
      <c r="D63" s="415"/>
      <c r="E63" s="415"/>
      <c r="F63" s="51">
        <v>1890</v>
      </c>
      <c r="G63" s="50">
        <f>128.48+1688.31</f>
        <v>1816.79</v>
      </c>
      <c r="H63" s="119">
        <f t="shared" si="6"/>
        <v>96.126455026455034</v>
      </c>
    </row>
    <row r="64" spans="1:8">
      <c r="A64" s="258">
        <v>3221</v>
      </c>
      <c r="B64" s="367" t="s">
        <v>41</v>
      </c>
      <c r="C64" s="368"/>
      <c r="D64" s="368"/>
      <c r="E64" s="369"/>
      <c r="F64" s="51">
        <v>165</v>
      </c>
      <c r="G64" s="50">
        <v>128.47999999999999</v>
      </c>
      <c r="H64" s="119">
        <f t="shared" ref="H64:H65" si="7">G64/F64*100</f>
        <v>77.86666666666666</v>
      </c>
    </row>
    <row r="65" spans="1:8">
      <c r="A65" s="258">
        <v>3222</v>
      </c>
      <c r="B65" s="367" t="s">
        <v>110</v>
      </c>
      <c r="C65" s="368"/>
      <c r="D65" s="368"/>
      <c r="E65" s="369"/>
      <c r="F65" s="51">
        <v>1725</v>
      </c>
      <c r="G65" s="50">
        <v>1688.31</v>
      </c>
      <c r="H65" s="119">
        <f t="shared" si="7"/>
        <v>97.873043478260868</v>
      </c>
    </row>
    <row r="66" spans="1:8">
      <c r="A66" s="258">
        <v>323</v>
      </c>
      <c r="B66" s="416" t="s">
        <v>49</v>
      </c>
      <c r="C66" s="416"/>
      <c r="D66" s="416"/>
      <c r="E66" s="416"/>
      <c r="F66" s="51">
        <v>1360</v>
      </c>
      <c r="G66" s="50">
        <f>398+412.69+500</f>
        <v>1310.69</v>
      </c>
      <c r="H66" s="119">
        <f>G66/F66*100</f>
        <v>96.374264705882368</v>
      </c>
    </row>
    <row r="67" spans="1:8">
      <c r="A67" s="258">
        <v>3233</v>
      </c>
      <c r="B67" s="399" t="s">
        <v>55</v>
      </c>
      <c r="C67" s="400"/>
      <c r="D67" s="400"/>
      <c r="E67" s="401"/>
      <c r="F67" s="51">
        <v>398</v>
      </c>
      <c r="G67" s="50">
        <v>398</v>
      </c>
      <c r="H67" s="119">
        <f t="shared" ref="H67:H69" si="8">G67/F67*100</f>
        <v>100</v>
      </c>
    </row>
    <row r="68" spans="1:8">
      <c r="A68" s="258">
        <v>3237</v>
      </c>
      <c r="B68" s="399" t="s">
        <v>62</v>
      </c>
      <c r="C68" s="400"/>
      <c r="D68" s="400"/>
      <c r="E68" s="401"/>
      <c r="F68" s="51">
        <v>431</v>
      </c>
      <c r="G68" s="50">
        <v>412.69</v>
      </c>
      <c r="H68" s="119">
        <f t="shared" si="8"/>
        <v>95.751740139211137</v>
      </c>
    </row>
    <row r="69" spans="1:8">
      <c r="A69" s="258">
        <v>3239</v>
      </c>
      <c r="B69" s="399" t="s">
        <v>65</v>
      </c>
      <c r="C69" s="400"/>
      <c r="D69" s="400"/>
      <c r="E69" s="401"/>
      <c r="F69" s="51">
        <v>531</v>
      </c>
      <c r="G69" s="50">
        <v>500</v>
      </c>
      <c r="H69" s="119">
        <f t="shared" si="8"/>
        <v>94.161958568738228</v>
      </c>
    </row>
    <row r="70" spans="1:8" ht="13.5" customHeight="1">
      <c r="A70" s="299" t="s">
        <v>172</v>
      </c>
      <c r="B70" s="417" t="s">
        <v>173</v>
      </c>
      <c r="C70" s="417"/>
      <c r="D70" s="417"/>
      <c r="E70" s="417"/>
      <c r="F70" s="48">
        <f>F71</f>
        <v>1595</v>
      </c>
      <c r="G70" s="48">
        <f>G71</f>
        <v>1206.72</v>
      </c>
      <c r="H70" s="119">
        <f t="shared" ref="H70:H89" si="9">G70/F70*100</f>
        <v>75.656426332288405</v>
      </c>
    </row>
    <row r="71" spans="1:8">
      <c r="A71" s="300">
        <v>32</v>
      </c>
      <c r="B71" s="374" t="s">
        <v>29</v>
      </c>
      <c r="C71" s="374"/>
      <c r="D71" s="374"/>
      <c r="E71" s="374"/>
      <c r="F71" s="49">
        <f>F72</f>
        <v>1595</v>
      </c>
      <c r="G71" s="49">
        <f>G72</f>
        <v>1206.72</v>
      </c>
      <c r="H71" s="119">
        <f t="shared" si="9"/>
        <v>75.656426332288405</v>
      </c>
    </row>
    <row r="72" spans="1:8">
      <c r="A72" s="258">
        <v>323</v>
      </c>
      <c r="B72" s="416" t="s">
        <v>49</v>
      </c>
      <c r="C72" s="416"/>
      <c r="D72" s="416"/>
      <c r="E72" s="416"/>
      <c r="F72" s="51">
        <v>1595</v>
      </c>
      <c r="G72" s="50">
        <v>1206.72</v>
      </c>
      <c r="H72" s="119">
        <f t="shared" si="9"/>
        <v>75.656426332288405</v>
      </c>
    </row>
    <row r="73" spans="1:8">
      <c r="A73" s="258">
        <v>3231</v>
      </c>
      <c r="B73" s="399" t="s">
        <v>51</v>
      </c>
      <c r="C73" s="400"/>
      <c r="D73" s="400"/>
      <c r="E73" s="401"/>
      <c r="F73" s="51">
        <v>864</v>
      </c>
      <c r="G73" s="50">
        <v>842.72</v>
      </c>
      <c r="H73" s="119">
        <f t="shared" si="9"/>
        <v>97.537037037037038</v>
      </c>
    </row>
    <row r="74" spans="1:8">
      <c r="A74" s="258">
        <v>3233</v>
      </c>
      <c r="B74" s="399" t="s">
        <v>55</v>
      </c>
      <c r="C74" s="400"/>
      <c r="D74" s="400"/>
      <c r="E74" s="401"/>
      <c r="F74" s="51">
        <v>398</v>
      </c>
      <c r="G74" s="50">
        <v>196</v>
      </c>
      <c r="H74" s="119">
        <f t="shared" si="9"/>
        <v>49.246231155778894</v>
      </c>
    </row>
    <row r="75" spans="1:8">
      <c r="A75" s="258">
        <v>3239</v>
      </c>
      <c r="B75" s="399" t="s">
        <v>65</v>
      </c>
      <c r="C75" s="400"/>
      <c r="D75" s="400"/>
      <c r="E75" s="401"/>
      <c r="F75" s="51">
        <v>333</v>
      </c>
      <c r="G75" s="50">
        <v>168</v>
      </c>
      <c r="H75" s="119">
        <f t="shared" si="9"/>
        <v>50.450450450450447</v>
      </c>
    </row>
    <row r="76" spans="1:8" ht="13.5" customHeight="1">
      <c r="A76" s="299" t="s">
        <v>174</v>
      </c>
      <c r="B76" s="417" t="s">
        <v>175</v>
      </c>
      <c r="C76" s="417"/>
      <c r="D76" s="417"/>
      <c r="E76" s="417"/>
      <c r="F76" s="48">
        <f>F77</f>
        <v>300</v>
      </c>
      <c r="G76" s="49">
        <f>G77</f>
        <v>0</v>
      </c>
      <c r="H76" s="119">
        <f t="shared" si="9"/>
        <v>0</v>
      </c>
    </row>
    <row r="77" spans="1:8">
      <c r="A77" s="300">
        <v>32</v>
      </c>
      <c r="B77" s="374" t="s">
        <v>29</v>
      </c>
      <c r="C77" s="374"/>
      <c r="D77" s="374"/>
      <c r="E77" s="374"/>
      <c r="F77" s="49">
        <f>F78</f>
        <v>300</v>
      </c>
      <c r="G77" s="49">
        <f>G78</f>
        <v>0</v>
      </c>
      <c r="H77" s="119">
        <f t="shared" si="9"/>
        <v>0</v>
      </c>
    </row>
    <row r="78" spans="1:8">
      <c r="A78" s="258">
        <v>323</v>
      </c>
      <c r="B78" s="416" t="s">
        <v>49</v>
      </c>
      <c r="C78" s="416"/>
      <c r="D78" s="416"/>
      <c r="E78" s="416"/>
      <c r="F78" s="51">
        <v>300</v>
      </c>
      <c r="G78" s="50">
        <v>0</v>
      </c>
      <c r="H78" s="119">
        <f t="shared" si="9"/>
        <v>0</v>
      </c>
    </row>
    <row r="79" spans="1:8">
      <c r="A79" s="258">
        <v>3239</v>
      </c>
      <c r="B79" s="399" t="s">
        <v>65</v>
      </c>
      <c r="C79" s="400"/>
      <c r="D79" s="400"/>
      <c r="E79" s="401"/>
      <c r="F79" s="51">
        <v>300</v>
      </c>
      <c r="G79" s="50">
        <v>0</v>
      </c>
      <c r="H79" s="119">
        <f t="shared" si="9"/>
        <v>0</v>
      </c>
    </row>
    <row r="80" spans="1:8" ht="13.5" customHeight="1">
      <c r="A80" s="299" t="s">
        <v>176</v>
      </c>
      <c r="B80" s="417" t="s">
        <v>177</v>
      </c>
      <c r="C80" s="417"/>
      <c r="D80" s="417"/>
      <c r="E80" s="417"/>
      <c r="F80" s="48">
        <f>F81</f>
        <v>663</v>
      </c>
      <c r="G80" s="49">
        <f>G81</f>
        <v>568.75</v>
      </c>
      <c r="H80" s="119">
        <f t="shared" si="9"/>
        <v>85.784313725490193</v>
      </c>
    </row>
    <row r="81" spans="1:12">
      <c r="A81" s="300">
        <v>32</v>
      </c>
      <c r="B81" s="374" t="s">
        <v>29</v>
      </c>
      <c r="C81" s="374"/>
      <c r="D81" s="374"/>
      <c r="E81" s="374"/>
      <c r="F81" s="49">
        <f>F82</f>
        <v>663</v>
      </c>
      <c r="G81" s="49">
        <f>G82</f>
        <v>568.75</v>
      </c>
      <c r="H81" s="119">
        <f t="shared" si="9"/>
        <v>85.784313725490193</v>
      </c>
    </row>
    <row r="82" spans="1:12">
      <c r="A82" s="258">
        <v>323</v>
      </c>
      <c r="B82" s="416" t="s">
        <v>49</v>
      </c>
      <c r="C82" s="416"/>
      <c r="D82" s="416"/>
      <c r="E82" s="416"/>
      <c r="F82" s="51">
        <v>663</v>
      </c>
      <c r="G82" s="50">
        <v>568.75</v>
      </c>
      <c r="H82" s="119">
        <f t="shared" si="9"/>
        <v>85.784313725490193</v>
      </c>
    </row>
    <row r="83" spans="1:12">
      <c r="A83" s="258">
        <v>3233</v>
      </c>
      <c r="B83" s="399" t="s">
        <v>55</v>
      </c>
      <c r="C83" s="400"/>
      <c r="D83" s="400"/>
      <c r="E83" s="401"/>
      <c r="F83" s="51">
        <v>398</v>
      </c>
      <c r="G83" s="50">
        <v>318.75</v>
      </c>
      <c r="H83" s="119">
        <f t="shared" si="9"/>
        <v>80.087939698492463</v>
      </c>
    </row>
    <row r="84" spans="1:12">
      <c r="A84" s="258">
        <v>3239</v>
      </c>
      <c r="B84" s="399" t="s">
        <v>65</v>
      </c>
      <c r="C84" s="400"/>
      <c r="D84" s="400"/>
      <c r="E84" s="401"/>
      <c r="F84" s="51">
        <v>265</v>
      </c>
      <c r="G84" s="50">
        <v>250</v>
      </c>
      <c r="H84" s="119">
        <f t="shared" si="9"/>
        <v>94.339622641509436</v>
      </c>
    </row>
    <row r="85" spans="1:12" ht="15" customHeight="1">
      <c r="A85" s="299" t="s">
        <v>178</v>
      </c>
      <c r="B85" s="417" t="s">
        <v>179</v>
      </c>
      <c r="C85" s="417"/>
      <c r="D85" s="417"/>
      <c r="E85" s="417"/>
      <c r="F85" s="48">
        <f>F86</f>
        <v>423</v>
      </c>
      <c r="G85" s="48">
        <f>G86</f>
        <v>0</v>
      </c>
      <c r="H85" s="119">
        <f t="shared" si="9"/>
        <v>0</v>
      </c>
    </row>
    <row r="86" spans="1:12">
      <c r="A86" s="300">
        <v>32</v>
      </c>
      <c r="B86" s="374" t="s">
        <v>29</v>
      </c>
      <c r="C86" s="374"/>
      <c r="D86" s="374"/>
      <c r="E86" s="374"/>
      <c r="F86" s="49">
        <f>F87</f>
        <v>423</v>
      </c>
      <c r="G86" s="49">
        <f>G87</f>
        <v>0</v>
      </c>
      <c r="H86" s="119">
        <f t="shared" si="9"/>
        <v>0</v>
      </c>
      <c r="L86" s="84"/>
    </row>
    <row r="87" spans="1:12">
      <c r="A87" s="303">
        <v>323</v>
      </c>
      <c r="B87" s="441" t="s">
        <v>49</v>
      </c>
      <c r="C87" s="441"/>
      <c r="D87" s="441"/>
      <c r="E87" s="441"/>
      <c r="F87" s="264">
        <v>423</v>
      </c>
      <c r="G87" s="265">
        <v>0</v>
      </c>
      <c r="H87" s="266">
        <f t="shared" si="9"/>
        <v>0</v>
      </c>
      <c r="L87" s="84"/>
    </row>
    <row r="88" spans="1:12">
      <c r="A88" s="304">
        <v>3233</v>
      </c>
      <c r="B88" s="440" t="s">
        <v>55</v>
      </c>
      <c r="C88" s="440"/>
      <c r="D88" s="440"/>
      <c r="E88" s="440"/>
      <c r="F88" s="268">
        <v>158</v>
      </c>
      <c r="G88" s="269">
        <v>0</v>
      </c>
      <c r="H88" s="267">
        <f t="shared" si="9"/>
        <v>0</v>
      </c>
      <c r="L88" s="84"/>
    </row>
    <row r="89" spans="1:12">
      <c r="A89" s="304">
        <v>3239</v>
      </c>
      <c r="B89" s="440" t="s">
        <v>65</v>
      </c>
      <c r="C89" s="440"/>
      <c r="D89" s="440"/>
      <c r="E89" s="440"/>
      <c r="F89" s="268">
        <v>265</v>
      </c>
      <c r="G89" s="269">
        <v>0</v>
      </c>
      <c r="H89" s="267">
        <f t="shared" si="9"/>
        <v>0</v>
      </c>
      <c r="L89" s="84"/>
    </row>
    <row r="90" spans="1:12">
      <c r="A90" s="305"/>
      <c r="C90" s="260"/>
      <c r="D90" s="260"/>
      <c r="E90" s="260"/>
      <c r="F90" s="261"/>
      <c r="G90" s="262"/>
      <c r="H90" s="263"/>
      <c r="L90" s="84"/>
    </row>
    <row r="91" spans="1:12" ht="24.75" customHeight="1">
      <c r="A91" s="257" t="s">
        <v>180</v>
      </c>
      <c r="B91" s="422" t="s">
        <v>181</v>
      </c>
      <c r="C91" s="422"/>
      <c r="D91" s="422"/>
      <c r="E91" s="422"/>
      <c r="F91" s="47">
        <f>F92+F258</f>
        <v>5448848.8100000005</v>
      </c>
      <c r="G91" s="47">
        <f>G92+G258</f>
        <v>4904073.24</v>
      </c>
      <c r="H91" s="122">
        <f t="shared" ref="H91:H96" si="10">G91/F91*100</f>
        <v>90.002006130171921</v>
      </c>
      <c r="I91" s="84"/>
      <c r="J91" s="84"/>
      <c r="L91" s="84"/>
    </row>
    <row r="92" spans="1:12">
      <c r="A92" s="299" t="s">
        <v>155</v>
      </c>
      <c r="B92" s="451" t="s">
        <v>182</v>
      </c>
      <c r="C92" s="452"/>
      <c r="D92" s="452"/>
      <c r="E92" s="453"/>
      <c r="F92" s="48">
        <f>F93+F150+F156+F175+F225+F252+F169+F199+F241</f>
        <v>5412944.8100000005</v>
      </c>
      <c r="G92" s="48">
        <f>G93+G150+G156+G175+G225+G252+G169+G199+G241</f>
        <v>4904073.24</v>
      </c>
      <c r="H92" s="119">
        <f t="shared" si="10"/>
        <v>90.598988390572558</v>
      </c>
    </row>
    <row r="93" spans="1:12" ht="15">
      <c r="A93" s="88" t="s">
        <v>132</v>
      </c>
      <c r="B93" s="448" t="s">
        <v>225</v>
      </c>
      <c r="C93" s="449"/>
      <c r="D93" s="449"/>
      <c r="E93" s="450"/>
      <c r="F93" s="124">
        <f>F94+F141</f>
        <v>1691552</v>
      </c>
      <c r="G93" s="124">
        <f>G94+G141</f>
        <v>1421182.8699999999</v>
      </c>
      <c r="H93" s="119">
        <f t="shared" si="10"/>
        <v>84.016504961124454</v>
      </c>
    </row>
    <row r="94" spans="1:12">
      <c r="A94" s="300">
        <v>3</v>
      </c>
      <c r="B94" s="374" t="s">
        <v>157</v>
      </c>
      <c r="C94" s="374"/>
      <c r="D94" s="374"/>
      <c r="E94" s="374"/>
      <c r="F94" s="100">
        <f>F95+F105+F136</f>
        <v>1643507</v>
      </c>
      <c r="G94" s="100">
        <f>G95+G105+G136</f>
        <v>1399778.18</v>
      </c>
      <c r="H94" s="119">
        <f t="shared" si="10"/>
        <v>85.170198849168273</v>
      </c>
    </row>
    <row r="95" spans="1:12">
      <c r="A95" s="300">
        <v>31</v>
      </c>
      <c r="B95" s="374" t="s">
        <v>16</v>
      </c>
      <c r="C95" s="374"/>
      <c r="D95" s="374"/>
      <c r="E95" s="374"/>
      <c r="F95" s="49">
        <f>F96+F101+F103</f>
        <v>781415</v>
      </c>
      <c r="G95" s="49">
        <f>G96+G101+G103</f>
        <v>780808.8</v>
      </c>
      <c r="H95" s="119">
        <f t="shared" si="10"/>
        <v>99.922422784307969</v>
      </c>
    </row>
    <row r="96" spans="1:12">
      <c r="A96" s="258">
        <v>311</v>
      </c>
      <c r="B96" s="415" t="s">
        <v>183</v>
      </c>
      <c r="C96" s="415"/>
      <c r="D96" s="415"/>
      <c r="E96" s="415"/>
      <c r="F96" s="51">
        <v>533223</v>
      </c>
      <c r="G96" s="50">
        <v>533223</v>
      </c>
      <c r="H96" s="119">
        <f t="shared" si="10"/>
        <v>100</v>
      </c>
    </row>
    <row r="97" spans="1:8">
      <c r="A97" s="306" t="s">
        <v>19</v>
      </c>
      <c r="B97" s="376" t="s">
        <v>20</v>
      </c>
      <c r="C97" s="377"/>
      <c r="D97" s="377"/>
      <c r="E97" s="378"/>
      <c r="F97" s="314">
        <v>509530</v>
      </c>
      <c r="G97" s="314">
        <v>513876.31</v>
      </c>
      <c r="H97" s="119">
        <f t="shared" ref="H97:H100" si="11">G97/F97*100</f>
        <v>100.8530037485526</v>
      </c>
    </row>
    <row r="98" spans="1:8">
      <c r="A98" s="306">
        <v>3112</v>
      </c>
      <c r="B98" s="442" t="s">
        <v>21</v>
      </c>
      <c r="C98" s="443"/>
      <c r="D98" s="443"/>
      <c r="E98" s="444"/>
      <c r="F98" s="314">
        <v>5636</v>
      </c>
      <c r="G98" s="314">
        <v>4880.16</v>
      </c>
      <c r="H98" s="119">
        <f t="shared" si="11"/>
        <v>86.589070262597588</v>
      </c>
    </row>
    <row r="99" spans="1:8">
      <c r="A99" s="306">
        <v>3113</v>
      </c>
      <c r="B99" s="442" t="s">
        <v>147</v>
      </c>
      <c r="C99" s="443"/>
      <c r="D99" s="443"/>
      <c r="E99" s="444"/>
      <c r="F99" s="314">
        <v>2057</v>
      </c>
      <c r="G99" s="314">
        <v>4899.8599999999997</v>
      </c>
      <c r="H99" s="119">
        <f t="shared" si="11"/>
        <v>238.20418084589207</v>
      </c>
    </row>
    <row r="100" spans="1:8">
      <c r="A100" s="306">
        <v>3114</v>
      </c>
      <c r="B100" s="445" t="s">
        <v>106</v>
      </c>
      <c r="C100" s="446"/>
      <c r="D100" s="446"/>
      <c r="E100" s="447"/>
      <c r="F100" s="314">
        <v>16000</v>
      </c>
      <c r="G100" s="314">
        <v>9566.67</v>
      </c>
      <c r="H100" s="119">
        <f t="shared" si="11"/>
        <v>59.791687500000002</v>
      </c>
    </row>
    <row r="101" spans="1:8">
      <c r="A101" s="258">
        <v>312</v>
      </c>
      <c r="B101" s="415" t="s">
        <v>23</v>
      </c>
      <c r="C101" s="415"/>
      <c r="D101" s="415"/>
      <c r="E101" s="415"/>
      <c r="F101" s="50">
        <v>165904</v>
      </c>
      <c r="G101" s="50">
        <v>165903.81</v>
      </c>
      <c r="H101" s="119">
        <f t="shared" ref="H101:H106" si="12">G101/F101*100</f>
        <v>99.999885475937887</v>
      </c>
    </row>
    <row r="102" spans="1:8">
      <c r="A102" s="258">
        <v>3121</v>
      </c>
      <c r="B102" s="367" t="s">
        <v>23</v>
      </c>
      <c r="C102" s="368"/>
      <c r="D102" s="368"/>
      <c r="E102" s="369"/>
      <c r="F102" s="50">
        <v>165904</v>
      </c>
      <c r="G102" s="50">
        <v>165903.81</v>
      </c>
      <c r="H102" s="119">
        <f t="shared" si="12"/>
        <v>99.999885475937887</v>
      </c>
    </row>
    <row r="103" spans="1:8">
      <c r="A103" s="258">
        <v>313</v>
      </c>
      <c r="B103" s="415" t="s">
        <v>26</v>
      </c>
      <c r="C103" s="415"/>
      <c r="D103" s="415"/>
      <c r="E103" s="415"/>
      <c r="F103" s="50">
        <v>82288</v>
      </c>
      <c r="G103" s="50">
        <v>81681.990000000005</v>
      </c>
      <c r="H103" s="119">
        <f t="shared" si="12"/>
        <v>99.263549970834148</v>
      </c>
    </row>
    <row r="104" spans="1:8">
      <c r="A104" s="258">
        <v>3132</v>
      </c>
      <c r="B104" s="367" t="s">
        <v>28</v>
      </c>
      <c r="C104" s="368"/>
      <c r="D104" s="368"/>
      <c r="E104" s="369"/>
      <c r="F104" s="50">
        <v>82288</v>
      </c>
      <c r="G104" s="50">
        <v>81681.990000000005</v>
      </c>
      <c r="H104" s="119">
        <f t="shared" si="12"/>
        <v>99.263549970834148</v>
      </c>
    </row>
    <row r="105" spans="1:8">
      <c r="A105" s="300">
        <v>32</v>
      </c>
      <c r="B105" s="374" t="s">
        <v>29</v>
      </c>
      <c r="C105" s="374"/>
      <c r="D105" s="374"/>
      <c r="E105" s="374"/>
      <c r="F105" s="49">
        <f>F106+F111+F118+F128</f>
        <v>850678</v>
      </c>
      <c r="G105" s="49">
        <f>G106+G111+G118+G128</f>
        <v>610621.17999999993</v>
      </c>
      <c r="H105" s="119">
        <f t="shared" si="12"/>
        <v>71.780530353435722</v>
      </c>
    </row>
    <row r="106" spans="1:8">
      <c r="A106" s="258">
        <v>321</v>
      </c>
      <c r="B106" s="415" t="s">
        <v>184</v>
      </c>
      <c r="C106" s="415"/>
      <c r="D106" s="415"/>
      <c r="E106" s="415"/>
      <c r="F106" s="51">
        <v>133929</v>
      </c>
      <c r="G106" s="50">
        <v>128205.91</v>
      </c>
      <c r="H106" s="119">
        <f t="shared" si="12"/>
        <v>95.72677314099262</v>
      </c>
    </row>
    <row r="107" spans="1:8">
      <c r="A107" s="258" t="s">
        <v>32</v>
      </c>
      <c r="B107" s="367" t="s">
        <v>33</v>
      </c>
      <c r="C107" s="368"/>
      <c r="D107" s="368"/>
      <c r="E107" s="369"/>
      <c r="F107" s="51">
        <v>10000</v>
      </c>
      <c r="G107" s="50">
        <v>9948.5400000000009</v>
      </c>
      <c r="H107" s="119">
        <f t="shared" ref="H107:H110" si="13">G107/F107*100</f>
        <v>99.485400000000013</v>
      </c>
    </row>
    <row r="108" spans="1:8">
      <c r="A108" s="258" t="s">
        <v>34</v>
      </c>
      <c r="B108" s="367" t="s">
        <v>35</v>
      </c>
      <c r="C108" s="368"/>
      <c r="D108" s="368"/>
      <c r="E108" s="369"/>
      <c r="F108" s="51">
        <v>110000</v>
      </c>
      <c r="G108" s="50">
        <v>100259.67</v>
      </c>
      <c r="H108" s="119">
        <f t="shared" si="13"/>
        <v>91.145154545454545</v>
      </c>
    </row>
    <row r="109" spans="1:8">
      <c r="A109" s="258" t="s">
        <v>36</v>
      </c>
      <c r="B109" s="367" t="s">
        <v>37</v>
      </c>
      <c r="C109" s="368"/>
      <c r="D109" s="368"/>
      <c r="E109" s="369"/>
      <c r="F109" s="51">
        <v>10000</v>
      </c>
      <c r="G109" s="50">
        <v>6829.78</v>
      </c>
      <c r="H109" s="119">
        <f t="shared" si="13"/>
        <v>68.297799999999995</v>
      </c>
    </row>
    <row r="110" spans="1:8">
      <c r="A110" s="258" t="s">
        <v>107</v>
      </c>
      <c r="B110" s="367" t="s">
        <v>108</v>
      </c>
      <c r="C110" s="368"/>
      <c r="D110" s="368"/>
      <c r="E110" s="369"/>
      <c r="F110" s="51">
        <v>3929</v>
      </c>
      <c r="G110" s="50">
        <v>11167.92</v>
      </c>
      <c r="H110" s="119">
        <f t="shared" si="13"/>
        <v>284.2433189106643</v>
      </c>
    </row>
    <row r="111" spans="1:8">
      <c r="A111" s="258">
        <v>322</v>
      </c>
      <c r="B111" s="415" t="s">
        <v>39</v>
      </c>
      <c r="C111" s="415"/>
      <c r="D111" s="415"/>
      <c r="E111" s="415"/>
      <c r="F111" s="51">
        <v>302607</v>
      </c>
      <c r="G111" s="50">
        <v>94678.73</v>
      </c>
      <c r="H111" s="119">
        <f t="shared" ref="H111:H143" si="14">G111/F111*100</f>
        <v>31.287686669508634</v>
      </c>
    </row>
    <row r="112" spans="1:8">
      <c r="A112" s="258" t="s">
        <v>40</v>
      </c>
      <c r="B112" s="367" t="s">
        <v>41</v>
      </c>
      <c r="C112" s="368"/>
      <c r="D112" s="368"/>
      <c r="E112" s="369"/>
      <c r="F112" s="51">
        <v>53089</v>
      </c>
      <c r="G112" s="50">
        <v>20481.46</v>
      </c>
      <c r="H112" s="119">
        <f t="shared" si="14"/>
        <v>38.579479741566047</v>
      </c>
    </row>
    <row r="113" spans="1:8">
      <c r="A113" s="258" t="s">
        <v>109</v>
      </c>
      <c r="B113" s="367" t="s">
        <v>110</v>
      </c>
      <c r="C113" s="368"/>
      <c r="D113" s="368"/>
      <c r="E113" s="369"/>
      <c r="F113" s="51">
        <v>106178</v>
      </c>
      <c r="G113" s="50">
        <v>31388.61</v>
      </c>
      <c r="H113" s="119">
        <f t="shared" si="14"/>
        <v>29.56225395091262</v>
      </c>
    </row>
    <row r="114" spans="1:8">
      <c r="A114" s="258" t="s">
        <v>42</v>
      </c>
      <c r="B114" s="367" t="s">
        <v>43</v>
      </c>
      <c r="C114" s="368"/>
      <c r="D114" s="368"/>
      <c r="E114" s="369"/>
      <c r="F114" s="51">
        <v>106178</v>
      </c>
      <c r="G114" s="50">
        <v>29466.12</v>
      </c>
      <c r="H114" s="119">
        <f t="shared" si="14"/>
        <v>27.751624630337734</v>
      </c>
    </row>
    <row r="115" spans="1:8">
      <c r="A115" s="258">
        <v>3224</v>
      </c>
      <c r="B115" s="367" t="s">
        <v>44</v>
      </c>
      <c r="C115" s="368"/>
      <c r="D115" s="368"/>
      <c r="E115" s="369"/>
      <c r="F115" s="51">
        <v>19908</v>
      </c>
      <c r="G115" s="50">
        <v>5978.86</v>
      </c>
      <c r="H115" s="119">
        <f t="shared" si="14"/>
        <v>30.032449266626482</v>
      </c>
    </row>
    <row r="116" spans="1:8">
      <c r="A116" s="258" t="s">
        <v>45</v>
      </c>
      <c r="B116" s="367" t="s">
        <v>46</v>
      </c>
      <c r="C116" s="368"/>
      <c r="D116" s="368"/>
      <c r="E116" s="369"/>
      <c r="F116" s="51">
        <v>10618</v>
      </c>
      <c r="G116" s="50">
        <v>2745.95</v>
      </c>
      <c r="H116" s="119">
        <f t="shared" si="14"/>
        <v>25.861273309474477</v>
      </c>
    </row>
    <row r="117" spans="1:8">
      <c r="A117" s="258">
        <v>3227</v>
      </c>
      <c r="B117" s="367" t="s">
        <v>47</v>
      </c>
      <c r="C117" s="368"/>
      <c r="D117" s="368"/>
      <c r="E117" s="369"/>
      <c r="F117" s="51">
        <v>6636</v>
      </c>
      <c r="G117" s="50">
        <v>4617.7299999999996</v>
      </c>
      <c r="H117" s="119">
        <f t="shared" si="14"/>
        <v>69.586045810729345</v>
      </c>
    </row>
    <row r="118" spans="1:8">
      <c r="A118" s="258">
        <v>323</v>
      </c>
      <c r="B118" s="415" t="s">
        <v>49</v>
      </c>
      <c r="C118" s="415"/>
      <c r="D118" s="415"/>
      <c r="E118" s="415"/>
      <c r="F118" s="51">
        <v>352425</v>
      </c>
      <c r="G118" s="50">
        <v>330962.8</v>
      </c>
      <c r="H118" s="119">
        <f t="shared" si="14"/>
        <v>93.910136908562109</v>
      </c>
    </row>
    <row r="119" spans="1:8">
      <c r="A119" s="258" t="s">
        <v>50</v>
      </c>
      <c r="B119" s="367" t="s">
        <v>51</v>
      </c>
      <c r="C119" s="368"/>
      <c r="D119" s="368"/>
      <c r="E119" s="369"/>
      <c r="F119" s="51">
        <v>63707</v>
      </c>
      <c r="G119" s="50">
        <v>53511.01</v>
      </c>
      <c r="H119" s="119">
        <f t="shared" si="14"/>
        <v>83.995495000549397</v>
      </c>
    </row>
    <row r="120" spans="1:8">
      <c r="A120" s="258" t="s">
        <v>52</v>
      </c>
      <c r="B120" s="367" t="s">
        <v>53</v>
      </c>
      <c r="C120" s="368"/>
      <c r="D120" s="368"/>
      <c r="E120" s="369"/>
      <c r="F120" s="51">
        <v>19908</v>
      </c>
      <c r="G120" s="50">
        <v>14826.67</v>
      </c>
      <c r="H120" s="119">
        <f t="shared" si="14"/>
        <v>74.475939320876023</v>
      </c>
    </row>
    <row r="121" spans="1:8">
      <c r="A121" s="258" t="s">
        <v>54</v>
      </c>
      <c r="B121" s="367" t="s">
        <v>55</v>
      </c>
      <c r="C121" s="368"/>
      <c r="D121" s="368"/>
      <c r="E121" s="369"/>
      <c r="F121" s="51">
        <v>26545</v>
      </c>
      <c r="G121" s="50">
        <v>33099.71</v>
      </c>
      <c r="H121" s="119">
        <f t="shared" si="14"/>
        <v>124.69282350725183</v>
      </c>
    </row>
    <row r="122" spans="1:8">
      <c r="A122" s="258" t="s">
        <v>56</v>
      </c>
      <c r="B122" s="367" t="s">
        <v>57</v>
      </c>
      <c r="C122" s="368"/>
      <c r="D122" s="368"/>
      <c r="E122" s="369"/>
      <c r="F122" s="51">
        <v>46453</v>
      </c>
      <c r="G122" s="50">
        <v>20528.150000000001</v>
      </c>
      <c r="H122" s="119">
        <f t="shared" si="14"/>
        <v>44.19122553979291</v>
      </c>
    </row>
    <row r="123" spans="1:8">
      <c r="A123" s="258" t="s">
        <v>58</v>
      </c>
      <c r="B123" s="367" t="s">
        <v>59</v>
      </c>
      <c r="C123" s="368"/>
      <c r="D123" s="368"/>
      <c r="E123" s="369"/>
      <c r="F123" s="51">
        <v>53089</v>
      </c>
      <c r="G123" s="50">
        <v>29527.040000000001</v>
      </c>
      <c r="H123" s="119">
        <f t="shared" si="14"/>
        <v>55.617999962327417</v>
      </c>
    </row>
    <row r="124" spans="1:8">
      <c r="A124" s="258">
        <v>3236</v>
      </c>
      <c r="B124" s="367" t="s">
        <v>60</v>
      </c>
      <c r="C124" s="368"/>
      <c r="D124" s="368"/>
      <c r="E124" s="369"/>
      <c r="F124" s="51">
        <v>56453</v>
      </c>
      <c r="G124" s="50">
        <v>50033.72</v>
      </c>
      <c r="H124" s="119">
        <f t="shared" si="14"/>
        <v>88.628983402122117</v>
      </c>
    </row>
    <row r="125" spans="1:8">
      <c r="A125" s="258" t="s">
        <v>61</v>
      </c>
      <c r="B125" s="367" t="s">
        <v>62</v>
      </c>
      <c r="C125" s="368"/>
      <c r="D125" s="368"/>
      <c r="E125" s="369"/>
      <c r="F125" s="51">
        <v>19908</v>
      </c>
      <c r="G125" s="50">
        <v>37844.79</v>
      </c>
      <c r="H125" s="119">
        <f t="shared" si="14"/>
        <v>190.09840265220012</v>
      </c>
    </row>
    <row r="126" spans="1:8">
      <c r="A126" s="258">
        <v>3238</v>
      </c>
      <c r="B126" s="367" t="s">
        <v>63</v>
      </c>
      <c r="C126" s="368"/>
      <c r="D126" s="368"/>
      <c r="E126" s="369"/>
      <c r="F126" s="51">
        <v>26545</v>
      </c>
      <c r="G126" s="50">
        <v>43462.720000000001</v>
      </c>
      <c r="H126" s="119">
        <f t="shared" si="14"/>
        <v>163.73222829158033</v>
      </c>
    </row>
    <row r="127" spans="1:8">
      <c r="A127" s="258" t="s">
        <v>64</v>
      </c>
      <c r="B127" s="367" t="s">
        <v>65</v>
      </c>
      <c r="C127" s="368"/>
      <c r="D127" s="368"/>
      <c r="E127" s="369"/>
      <c r="F127" s="51">
        <v>39817</v>
      </c>
      <c r="G127" s="50">
        <v>48128.99</v>
      </c>
      <c r="H127" s="119">
        <f t="shared" si="14"/>
        <v>120.87548032247533</v>
      </c>
    </row>
    <row r="128" spans="1:8">
      <c r="A128" s="258">
        <v>329</v>
      </c>
      <c r="B128" s="415" t="s">
        <v>67</v>
      </c>
      <c r="C128" s="415"/>
      <c r="D128" s="415"/>
      <c r="E128" s="415"/>
      <c r="F128" s="51">
        <v>61717</v>
      </c>
      <c r="G128" s="50">
        <v>56773.74</v>
      </c>
      <c r="H128" s="119">
        <f t="shared" si="14"/>
        <v>91.990440235267428</v>
      </c>
    </row>
    <row r="129" spans="1:8">
      <c r="A129" s="258" t="s">
        <v>68</v>
      </c>
      <c r="B129" s="367" t="s">
        <v>69</v>
      </c>
      <c r="C129" s="368"/>
      <c r="D129" s="368"/>
      <c r="E129" s="369"/>
      <c r="F129" s="51">
        <v>9954</v>
      </c>
      <c r="G129" s="50">
        <v>9220.0300000000007</v>
      </c>
      <c r="H129" s="119">
        <f t="shared" si="14"/>
        <v>92.626381354229466</v>
      </c>
    </row>
    <row r="130" spans="1:8">
      <c r="A130" s="258" t="s">
        <v>70</v>
      </c>
      <c r="B130" s="367" t="s">
        <v>71</v>
      </c>
      <c r="C130" s="368"/>
      <c r="D130" s="368"/>
      <c r="E130" s="369"/>
      <c r="F130" s="51">
        <v>26545</v>
      </c>
      <c r="G130" s="50">
        <v>27121.98</v>
      </c>
      <c r="H130" s="119">
        <f t="shared" si="14"/>
        <v>102.17359201356186</v>
      </c>
    </row>
    <row r="131" spans="1:8">
      <c r="A131" s="258" t="s">
        <v>72</v>
      </c>
      <c r="B131" s="367" t="s">
        <v>73</v>
      </c>
      <c r="C131" s="368"/>
      <c r="D131" s="368"/>
      <c r="E131" s="369"/>
      <c r="F131" s="51">
        <v>5309</v>
      </c>
      <c r="G131" s="50">
        <v>4557.53</v>
      </c>
      <c r="H131" s="119">
        <f t="shared" si="14"/>
        <v>85.845356941043505</v>
      </c>
    </row>
    <row r="132" spans="1:8">
      <c r="A132" s="258" t="s">
        <v>74</v>
      </c>
      <c r="B132" s="367" t="s">
        <v>75</v>
      </c>
      <c r="C132" s="368"/>
      <c r="D132" s="368"/>
      <c r="E132" s="369"/>
      <c r="F132" s="51">
        <v>5309</v>
      </c>
      <c r="G132" s="50">
        <v>2434.5300000000002</v>
      </c>
      <c r="H132" s="119">
        <f t="shared" si="14"/>
        <v>45.856658504426449</v>
      </c>
    </row>
    <row r="133" spans="1:8">
      <c r="A133" s="258">
        <v>3295</v>
      </c>
      <c r="B133" s="367" t="s">
        <v>76</v>
      </c>
      <c r="C133" s="368"/>
      <c r="D133" s="368"/>
      <c r="E133" s="369"/>
      <c r="F133" s="51">
        <v>6636</v>
      </c>
      <c r="G133" s="50">
        <v>6078.67</v>
      </c>
      <c r="H133" s="119">
        <f t="shared" si="14"/>
        <v>91.601416515973483</v>
      </c>
    </row>
    <row r="134" spans="1:8">
      <c r="A134" s="258">
        <v>3296</v>
      </c>
      <c r="B134" s="367" t="s">
        <v>77</v>
      </c>
      <c r="C134" s="368"/>
      <c r="D134" s="368"/>
      <c r="E134" s="369"/>
      <c r="F134" s="51">
        <v>3982</v>
      </c>
      <c r="G134" s="50">
        <v>761.5</v>
      </c>
      <c r="H134" s="119">
        <f t="shared" si="14"/>
        <v>19.123556002009039</v>
      </c>
    </row>
    <row r="135" spans="1:8">
      <c r="A135" s="258" t="s">
        <v>78</v>
      </c>
      <c r="B135" s="367" t="s">
        <v>67</v>
      </c>
      <c r="C135" s="368"/>
      <c r="D135" s="368"/>
      <c r="E135" s="369"/>
      <c r="F135" s="51">
        <v>3982</v>
      </c>
      <c r="G135" s="50">
        <v>6599.5</v>
      </c>
      <c r="H135" s="119">
        <f t="shared" si="14"/>
        <v>165.73329984932195</v>
      </c>
    </row>
    <row r="136" spans="1:8">
      <c r="A136" s="300">
        <v>34</v>
      </c>
      <c r="B136" s="374" t="s">
        <v>185</v>
      </c>
      <c r="C136" s="374"/>
      <c r="D136" s="374"/>
      <c r="E136" s="374"/>
      <c r="F136" s="49">
        <f>F137</f>
        <v>11414</v>
      </c>
      <c r="G136" s="49">
        <f>G137</f>
        <v>8348.2000000000007</v>
      </c>
      <c r="H136" s="119">
        <f t="shared" si="14"/>
        <v>73.140003504468197</v>
      </c>
    </row>
    <row r="137" spans="1:8">
      <c r="A137" s="258">
        <v>343</v>
      </c>
      <c r="B137" s="415" t="s">
        <v>81</v>
      </c>
      <c r="C137" s="415"/>
      <c r="D137" s="415"/>
      <c r="E137" s="415"/>
      <c r="F137" s="51">
        <v>11414</v>
      </c>
      <c r="G137" s="50">
        <v>8348.2000000000007</v>
      </c>
      <c r="H137" s="119">
        <f t="shared" si="14"/>
        <v>73.140003504468197</v>
      </c>
    </row>
    <row r="138" spans="1:8">
      <c r="A138" s="258" t="s">
        <v>82</v>
      </c>
      <c r="B138" s="367" t="s">
        <v>83</v>
      </c>
      <c r="C138" s="368"/>
      <c r="D138" s="368"/>
      <c r="E138" s="369"/>
      <c r="F138" s="51">
        <v>10618</v>
      </c>
      <c r="G138" s="50">
        <v>6621.63</v>
      </c>
      <c r="H138" s="119">
        <f t="shared" si="14"/>
        <v>62.362309286117913</v>
      </c>
    </row>
    <row r="139" spans="1:8">
      <c r="A139" s="258" t="s">
        <v>84</v>
      </c>
      <c r="B139" s="367" t="s">
        <v>85</v>
      </c>
      <c r="C139" s="368"/>
      <c r="D139" s="368"/>
      <c r="E139" s="369"/>
      <c r="F139" s="51">
        <v>133</v>
      </c>
      <c r="G139" s="50">
        <v>1726.57</v>
      </c>
      <c r="H139" s="119">
        <f t="shared" si="14"/>
        <v>1298.1729323308271</v>
      </c>
    </row>
    <row r="140" spans="1:8">
      <c r="A140" s="258">
        <v>3434</v>
      </c>
      <c r="B140" s="367" t="s">
        <v>87</v>
      </c>
      <c r="C140" s="368"/>
      <c r="D140" s="368"/>
      <c r="E140" s="369"/>
      <c r="F140" s="51">
        <v>663</v>
      </c>
      <c r="G140" s="50">
        <v>0</v>
      </c>
      <c r="H140" s="119">
        <f t="shared" si="14"/>
        <v>0</v>
      </c>
    </row>
    <row r="141" spans="1:8">
      <c r="A141" s="307">
        <v>4</v>
      </c>
      <c r="B141" s="374" t="s">
        <v>186</v>
      </c>
      <c r="C141" s="374"/>
      <c r="D141" s="374"/>
      <c r="E141" s="374"/>
      <c r="F141" s="52">
        <f>F142</f>
        <v>48045</v>
      </c>
      <c r="G141" s="52">
        <f>G142</f>
        <v>21404.69</v>
      </c>
      <c r="H141" s="119">
        <f t="shared" si="14"/>
        <v>44.5513372879592</v>
      </c>
    </row>
    <row r="142" spans="1:8">
      <c r="A142" s="88">
        <v>42</v>
      </c>
      <c r="B142" s="385" t="s">
        <v>88</v>
      </c>
      <c r="C142" s="386"/>
      <c r="D142" s="386"/>
      <c r="E142" s="387"/>
      <c r="F142" s="59">
        <f>F143</f>
        <v>48045</v>
      </c>
      <c r="G142" s="147">
        <f>G143</f>
        <v>21404.69</v>
      </c>
      <c r="H142" s="119">
        <f t="shared" si="14"/>
        <v>44.5513372879592</v>
      </c>
    </row>
    <row r="143" spans="1:8">
      <c r="A143" s="97" t="s">
        <v>89</v>
      </c>
      <c r="B143" s="408" t="s">
        <v>90</v>
      </c>
      <c r="C143" s="409"/>
      <c r="D143" s="409"/>
      <c r="E143" s="410"/>
      <c r="F143" s="60">
        <v>48045</v>
      </c>
      <c r="G143" s="121">
        <v>21404.69</v>
      </c>
      <c r="H143" s="122">
        <f t="shared" si="14"/>
        <v>44.5513372879592</v>
      </c>
    </row>
    <row r="144" spans="1:8">
      <c r="A144" s="97">
        <v>4221</v>
      </c>
      <c r="B144" s="408" t="s">
        <v>92</v>
      </c>
      <c r="C144" s="409"/>
      <c r="D144" s="409"/>
      <c r="E144" s="410"/>
      <c r="F144" s="60">
        <v>39419</v>
      </c>
      <c r="G144" s="121">
        <v>6265.61</v>
      </c>
      <c r="H144" s="122">
        <f t="shared" ref="H144:H148" si="15">G144/F144*100</f>
        <v>15.89489839924909</v>
      </c>
    </row>
    <row r="145" spans="1:10">
      <c r="A145" s="97">
        <v>4222</v>
      </c>
      <c r="B145" s="408" t="s">
        <v>94</v>
      </c>
      <c r="C145" s="409"/>
      <c r="D145" s="409"/>
      <c r="E145" s="410"/>
      <c r="F145" s="60">
        <v>1991</v>
      </c>
      <c r="G145" s="121">
        <v>0</v>
      </c>
      <c r="H145" s="122">
        <f t="shared" si="15"/>
        <v>0</v>
      </c>
    </row>
    <row r="146" spans="1:10">
      <c r="A146" s="97">
        <v>4223</v>
      </c>
      <c r="B146" s="408" t="s">
        <v>95</v>
      </c>
      <c r="C146" s="409"/>
      <c r="D146" s="409"/>
      <c r="E146" s="410"/>
      <c r="F146" s="60">
        <v>2654</v>
      </c>
      <c r="G146" s="121">
        <v>2768.5</v>
      </c>
      <c r="H146" s="122">
        <f t="shared" si="15"/>
        <v>104.31424265259986</v>
      </c>
    </row>
    <row r="147" spans="1:10">
      <c r="A147" s="97">
        <v>4224</v>
      </c>
      <c r="B147" s="408" t="s">
        <v>137</v>
      </c>
      <c r="C147" s="409"/>
      <c r="D147" s="409"/>
      <c r="E147" s="410"/>
      <c r="F147" s="60">
        <v>0</v>
      </c>
      <c r="G147" s="121">
        <v>12370.58</v>
      </c>
      <c r="H147" s="122">
        <v>0</v>
      </c>
    </row>
    <row r="148" spans="1:10">
      <c r="A148" s="97">
        <v>4225</v>
      </c>
      <c r="B148" s="388" t="s">
        <v>96</v>
      </c>
      <c r="C148" s="389"/>
      <c r="D148" s="389"/>
      <c r="E148" s="390"/>
      <c r="F148" s="60">
        <v>3981</v>
      </c>
      <c r="G148" s="121">
        <v>0</v>
      </c>
      <c r="H148" s="122">
        <f t="shared" si="15"/>
        <v>0</v>
      </c>
    </row>
    <row r="149" spans="1:10">
      <c r="A149" s="97"/>
      <c r="B149" s="405"/>
      <c r="C149" s="406"/>
      <c r="D149" s="406"/>
      <c r="E149" s="407"/>
      <c r="F149" s="36"/>
      <c r="G149" s="315"/>
      <c r="H149" s="119"/>
    </row>
    <row r="150" spans="1:10">
      <c r="A150" s="308" t="s">
        <v>138</v>
      </c>
      <c r="B150" s="414" t="s">
        <v>187</v>
      </c>
      <c r="C150" s="414"/>
      <c r="D150" s="414"/>
      <c r="E150" s="414"/>
      <c r="F150" s="53">
        <f>F151</f>
        <v>6638.86</v>
      </c>
      <c r="G150" s="53">
        <f>G151</f>
        <v>6638.86</v>
      </c>
      <c r="H150" s="122">
        <f>G150/F150*100</f>
        <v>100</v>
      </c>
    </row>
    <row r="151" spans="1:10">
      <c r="A151" s="300">
        <v>3</v>
      </c>
      <c r="B151" s="374" t="s">
        <v>157</v>
      </c>
      <c r="C151" s="374"/>
      <c r="D151" s="374"/>
      <c r="E151" s="374"/>
      <c r="F151" s="100">
        <f>F153</f>
        <v>6638.86</v>
      </c>
      <c r="G151" s="100">
        <f>G153</f>
        <v>6638.86</v>
      </c>
      <c r="H151" s="119">
        <f>G151/F151*100</f>
        <v>100</v>
      </c>
    </row>
    <row r="152" spans="1:10" ht="13.5" customHeight="1">
      <c r="A152" s="300">
        <v>32</v>
      </c>
      <c r="B152" s="370" t="s">
        <v>29</v>
      </c>
      <c r="C152" s="371"/>
      <c r="D152" s="371"/>
      <c r="E152" s="372"/>
      <c r="F152" s="49">
        <f>F153</f>
        <v>6638.86</v>
      </c>
      <c r="G152" s="49">
        <f>G153</f>
        <v>6638.86</v>
      </c>
      <c r="H152" s="119">
        <f>G152/F152*100</f>
        <v>100</v>
      </c>
    </row>
    <row r="153" spans="1:10">
      <c r="A153" s="258">
        <v>323</v>
      </c>
      <c r="B153" s="367" t="s">
        <v>49</v>
      </c>
      <c r="C153" s="368"/>
      <c r="D153" s="368"/>
      <c r="E153" s="369"/>
      <c r="F153" s="50">
        <v>6638.86</v>
      </c>
      <c r="G153" s="50">
        <v>6638.86</v>
      </c>
      <c r="H153" s="119">
        <f>G153/F153*100</f>
        <v>100</v>
      </c>
    </row>
    <row r="154" spans="1:10">
      <c r="A154" s="258">
        <v>3238</v>
      </c>
      <c r="B154" s="367" t="s">
        <v>63</v>
      </c>
      <c r="C154" s="368"/>
      <c r="D154" s="368"/>
      <c r="E154" s="369"/>
      <c r="F154" s="50">
        <v>6638.86</v>
      </c>
      <c r="G154" s="50">
        <v>6638.86</v>
      </c>
      <c r="H154" s="119">
        <f>G154/F154*100</f>
        <v>100</v>
      </c>
    </row>
    <row r="155" spans="1:10">
      <c r="A155" s="258"/>
      <c r="B155" s="98"/>
      <c r="C155" s="95"/>
      <c r="D155" s="95"/>
      <c r="E155" s="99"/>
      <c r="F155" s="50"/>
      <c r="G155" s="50"/>
      <c r="H155" s="119"/>
    </row>
    <row r="156" spans="1:10">
      <c r="A156" s="308" t="s">
        <v>125</v>
      </c>
      <c r="B156" s="414" t="s">
        <v>126</v>
      </c>
      <c r="C156" s="414"/>
      <c r="D156" s="414"/>
      <c r="E156" s="414"/>
      <c r="F156" s="53">
        <f>F158</f>
        <v>340000</v>
      </c>
      <c r="G156" s="53">
        <f>G158</f>
        <v>311814.95</v>
      </c>
      <c r="H156" s="119">
        <f>G156/F156*100</f>
        <v>91.710279411764702</v>
      </c>
    </row>
    <row r="157" spans="1:10">
      <c r="A157" s="300">
        <v>3</v>
      </c>
      <c r="B157" s="374" t="s">
        <v>157</v>
      </c>
      <c r="C157" s="374"/>
      <c r="D157" s="374"/>
      <c r="E157" s="374"/>
      <c r="F157" s="49">
        <f>F158</f>
        <v>340000</v>
      </c>
      <c r="G157" s="49">
        <f>G158</f>
        <v>311814.95</v>
      </c>
      <c r="H157" s="119">
        <f>G157/F157*100</f>
        <v>91.710279411764702</v>
      </c>
    </row>
    <row r="158" spans="1:10">
      <c r="A158" s="300">
        <v>32</v>
      </c>
      <c r="B158" s="370" t="s">
        <v>29</v>
      </c>
      <c r="C158" s="371"/>
      <c r="D158" s="371"/>
      <c r="E158" s="372"/>
      <c r="F158" s="49">
        <f>F159+F163</f>
        <v>340000</v>
      </c>
      <c r="G158" s="49">
        <f>G159+G163</f>
        <v>311814.95</v>
      </c>
      <c r="H158" s="119">
        <f>G158/F158*100</f>
        <v>91.710279411764702</v>
      </c>
    </row>
    <row r="159" spans="1:10">
      <c r="A159" s="258">
        <v>322</v>
      </c>
      <c r="B159" s="415" t="s">
        <v>39</v>
      </c>
      <c r="C159" s="415"/>
      <c r="D159" s="415"/>
      <c r="E159" s="415"/>
      <c r="F159" s="50">
        <v>250000</v>
      </c>
      <c r="G159" s="50">
        <v>249997.46</v>
      </c>
      <c r="H159" s="119">
        <f>G159/F159*100</f>
        <v>99.998984000000007</v>
      </c>
    </row>
    <row r="160" spans="1:10">
      <c r="A160" s="258" t="s">
        <v>40</v>
      </c>
      <c r="B160" s="367" t="s">
        <v>41</v>
      </c>
      <c r="C160" s="368"/>
      <c r="D160" s="368"/>
      <c r="E160" s="369"/>
      <c r="F160" s="50">
        <v>10000</v>
      </c>
      <c r="G160" s="50">
        <v>5197.51</v>
      </c>
      <c r="H160" s="119">
        <f t="shared" ref="H160:H162" si="16">G160/F160*100</f>
        <v>51.975100000000005</v>
      </c>
      <c r="J160" s="84"/>
    </row>
    <row r="161" spans="1:8">
      <c r="A161" s="258" t="s">
        <v>109</v>
      </c>
      <c r="B161" s="367" t="s">
        <v>110</v>
      </c>
      <c r="C161" s="368"/>
      <c r="D161" s="368"/>
      <c r="E161" s="369"/>
      <c r="F161" s="50">
        <v>200000</v>
      </c>
      <c r="G161" s="50">
        <v>230271.34</v>
      </c>
      <c r="H161" s="119">
        <f t="shared" si="16"/>
        <v>115.13567</v>
      </c>
    </row>
    <row r="162" spans="1:8">
      <c r="A162" s="258" t="s">
        <v>42</v>
      </c>
      <c r="B162" s="367" t="s">
        <v>43</v>
      </c>
      <c r="C162" s="368"/>
      <c r="D162" s="368"/>
      <c r="E162" s="369"/>
      <c r="F162" s="50">
        <v>40000</v>
      </c>
      <c r="G162" s="50">
        <v>14528.61</v>
      </c>
      <c r="H162" s="119">
        <f t="shared" si="16"/>
        <v>36.321525000000001</v>
      </c>
    </row>
    <row r="163" spans="1:8">
      <c r="A163" s="303">
        <v>323</v>
      </c>
      <c r="B163" s="375" t="s">
        <v>49</v>
      </c>
      <c r="C163" s="375"/>
      <c r="D163" s="375"/>
      <c r="E163" s="375"/>
      <c r="F163" s="264">
        <v>90000</v>
      </c>
      <c r="G163" s="265">
        <v>61817.49</v>
      </c>
      <c r="H163" s="119">
        <f>G163/F163*100</f>
        <v>68.686099999999996</v>
      </c>
    </row>
    <row r="164" spans="1:8">
      <c r="A164" s="304">
        <v>3232</v>
      </c>
      <c r="B164" s="454" t="s">
        <v>53</v>
      </c>
      <c r="C164" s="454"/>
      <c r="D164" s="454"/>
      <c r="E164" s="454"/>
      <c r="F164" s="274">
        <v>27000</v>
      </c>
      <c r="G164" s="275">
        <v>15342.92</v>
      </c>
      <c r="H164" s="272">
        <f>G164/F164*100</f>
        <v>56.825629629629624</v>
      </c>
    </row>
    <row r="165" spans="1:8">
      <c r="A165" s="304">
        <v>3234</v>
      </c>
      <c r="B165" s="454" t="s">
        <v>57</v>
      </c>
      <c r="C165" s="454"/>
      <c r="D165" s="454"/>
      <c r="E165" s="454"/>
      <c r="F165" s="274">
        <v>10000</v>
      </c>
      <c r="G165" s="275">
        <v>6203.54</v>
      </c>
      <c r="H165" s="272">
        <f>G165/F165*100</f>
        <v>62.035399999999996</v>
      </c>
    </row>
    <row r="166" spans="1:8">
      <c r="A166" s="304">
        <v>3235</v>
      </c>
      <c r="B166" s="454" t="s">
        <v>59</v>
      </c>
      <c r="C166" s="454"/>
      <c r="D166" s="454"/>
      <c r="E166" s="454"/>
      <c r="F166" s="274">
        <v>45000</v>
      </c>
      <c r="G166" s="275">
        <v>27565.599999999999</v>
      </c>
      <c r="H166" s="272">
        <f>G166/F166*100</f>
        <v>61.256888888888881</v>
      </c>
    </row>
    <row r="167" spans="1:8">
      <c r="A167" s="304">
        <v>3236</v>
      </c>
      <c r="B167" s="454" t="s">
        <v>60</v>
      </c>
      <c r="C167" s="454"/>
      <c r="D167" s="454"/>
      <c r="E167" s="454"/>
      <c r="F167" s="274">
        <v>8000</v>
      </c>
      <c r="G167" s="275">
        <v>12705.43</v>
      </c>
      <c r="H167" s="272">
        <f>G167/F167*100</f>
        <v>158.81787499999999</v>
      </c>
    </row>
    <row r="168" spans="1:8">
      <c r="A168" s="309"/>
      <c r="B168" s="433"/>
      <c r="C168" s="433"/>
      <c r="D168" s="433"/>
      <c r="E168" s="433"/>
      <c r="F168" s="259"/>
      <c r="G168" s="273"/>
      <c r="H168" s="119"/>
    </row>
    <row r="169" spans="1:8">
      <c r="A169" s="308" t="s">
        <v>220</v>
      </c>
      <c r="B169" s="414" t="s">
        <v>221</v>
      </c>
      <c r="C169" s="414"/>
      <c r="D169" s="414"/>
      <c r="E169" s="414"/>
      <c r="F169" s="53">
        <f>F171</f>
        <v>45.1</v>
      </c>
      <c r="G169" s="53">
        <f>G171</f>
        <v>45.1</v>
      </c>
      <c r="H169" s="119">
        <f>G169/F169*100</f>
        <v>100</v>
      </c>
    </row>
    <row r="170" spans="1:8">
      <c r="A170" s="300">
        <v>3</v>
      </c>
      <c r="B170" s="374" t="s">
        <v>157</v>
      </c>
      <c r="C170" s="374"/>
      <c r="D170" s="374"/>
      <c r="E170" s="374"/>
      <c r="F170" s="49">
        <f>F171</f>
        <v>45.1</v>
      </c>
      <c r="G170" s="49">
        <f>G171</f>
        <v>45.1</v>
      </c>
      <c r="H170" s="119">
        <f>G170/F170*100</f>
        <v>100</v>
      </c>
    </row>
    <row r="171" spans="1:8">
      <c r="A171" s="300">
        <v>32</v>
      </c>
      <c r="B171" s="370" t="s">
        <v>29</v>
      </c>
      <c r="C171" s="371"/>
      <c r="D171" s="371"/>
      <c r="E171" s="372"/>
      <c r="F171" s="49">
        <f>F172</f>
        <v>45.1</v>
      </c>
      <c r="G171" s="49">
        <f>G172</f>
        <v>45.1</v>
      </c>
      <c r="H171" s="119">
        <f>G171/F171*100</f>
        <v>100</v>
      </c>
    </row>
    <row r="172" spans="1:8">
      <c r="A172" s="258">
        <v>322</v>
      </c>
      <c r="B172" s="415" t="s">
        <v>39</v>
      </c>
      <c r="C172" s="415"/>
      <c r="D172" s="415"/>
      <c r="E172" s="415"/>
      <c r="F172" s="50">
        <v>45.1</v>
      </c>
      <c r="G172" s="50">
        <v>45.1</v>
      </c>
      <c r="H172" s="119">
        <f>G172/F172*100</f>
        <v>100</v>
      </c>
    </row>
    <row r="173" spans="1:8">
      <c r="A173" s="258">
        <v>3222</v>
      </c>
      <c r="B173" s="367" t="s">
        <v>110</v>
      </c>
      <c r="C173" s="368"/>
      <c r="D173" s="368"/>
      <c r="E173" s="369"/>
      <c r="F173" s="50">
        <v>45.1</v>
      </c>
      <c r="G173" s="50">
        <v>45.1</v>
      </c>
      <c r="H173" s="119">
        <v>100</v>
      </c>
    </row>
    <row r="174" spans="1:8">
      <c r="A174" s="258"/>
      <c r="B174" s="98"/>
      <c r="C174" s="95"/>
      <c r="D174" s="95"/>
      <c r="E174" s="99"/>
      <c r="F174" s="50"/>
      <c r="G174" s="50"/>
      <c r="H174" s="119"/>
    </row>
    <row r="175" spans="1:8" ht="16.5" customHeight="1">
      <c r="A175" s="308" t="s">
        <v>128</v>
      </c>
      <c r="B175" s="429" t="s">
        <v>129</v>
      </c>
      <c r="C175" s="430"/>
      <c r="D175" s="430"/>
      <c r="E175" s="431"/>
      <c r="F175" s="53">
        <f>F176</f>
        <v>2500000</v>
      </c>
      <c r="G175" s="53">
        <f>G176</f>
        <v>2515439.89</v>
      </c>
      <c r="H175" s="119">
        <f>G175/F175*100</f>
        <v>100.61759560000002</v>
      </c>
    </row>
    <row r="176" spans="1:8">
      <c r="A176" s="300">
        <v>3</v>
      </c>
      <c r="B176" s="370" t="s">
        <v>157</v>
      </c>
      <c r="C176" s="371"/>
      <c r="D176" s="371"/>
      <c r="E176" s="372"/>
      <c r="F176" s="100">
        <f>F177+F185</f>
        <v>2500000</v>
      </c>
      <c r="G176" s="100">
        <f>G177+G185</f>
        <v>2515439.89</v>
      </c>
      <c r="H176" s="119">
        <f>G176/F176*100</f>
        <v>100.61759560000002</v>
      </c>
    </row>
    <row r="177" spans="1:8">
      <c r="A177" s="300">
        <v>31</v>
      </c>
      <c r="B177" s="370" t="s">
        <v>16</v>
      </c>
      <c r="C177" s="371"/>
      <c r="D177" s="371"/>
      <c r="E177" s="372"/>
      <c r="F177" s="100">
        <f>F178+F183</f>
        <v>2120025</v>
      </c>
      <c r="G177" s="100">
        <f>G178+G183</f>
        <v>2153025</v>
      </c>
      <c r="H177" s="119">
        <f>G177/F177*100</f>
        <v>101.5565854176248</v>
      </c>
    </row>
    <row r="178" spans="1:8">
      <c r="A178" s="258">
        <v>311</v>
      </c>
      <c r="B178" s="415" t="s">
        <v>183</v>
      </c>
      <c r="C178" s="415"/>
      <c r="D178" s="415"/>
      <c r="E178" s="415"/>
      <c r="F178" s="101">
        <v>1795025</v>
      </c>
      <c r="G178" s="50">
        <v>1828025</v>
      </c>
      <c r="H178" s="119">
        <f>G178/F178*100</f>
        <v>101.83841450676174</v>
      </c>
    </row>
    <row r="179" spans="1:8">
      <c r="A179" s="306" t="s">
        <v>19</v>
      </c>
      <c r="B179" s="376" t="s">
        <v>20</v>
      </c>
      <c r="C179" s="377"/>
      <c r="D179" s="377"/>
      <c r="E179" s="378"/>
      <c r="F179" s="314">
        <v>1697514</v>
      </c>
      <c r="G179" s="316">
        <v>1732747.96</v>
      </c>
      <c r="H179" s="119">
        <f t="shared" ref="H179:H182" si="17">G179/F179*100</f>
        <v>102.07562117308015</v>
      </c>
    </row>
    <row r="180" spans="1:8">
      <c r="A180" s="306">
        <v>3112</v>
      </c>
      <c r="B180" s="442" t="s">
        <v>21</v>
      </c>
      <c r="C180" s="443"/>
      <c r="D180" s="443"/>
      <c r="E180" s="444"/>
      <c r="F180" s="314">
        <v>18427</v>
      </c>
      <c r="G180" s="316">
        <v>18438.72</v>
      </c>
      <c r="H180" s="119">
        <f t="shared" si="17"/>
        <v>100.06360232267868</v>
      </c>
    </row>
    <row r="181" spans="1:8">
      <c r="A181" s="306">
        <v>3113</v>
      </c>
      <c r="B181" s="442" t="s">
        <v>147</v>
      </c>
      <c r="C181" s="443"/>
      <c r="D181" s="443"/>
      <c r="E181" s="444"/>
      <c r="F181" s="314">
        <v>33089</v>
      </c>
      <c r="G181" s="316">
        <v>34402.089999999997</v>
      </c>
      <c r="H181" s="119">
        <f t="shared" si="17"/>
        <v>103.9683580646136</v>
      </c>
    </row>
    <row r="182" spans="1:8">
      <c r="A182" s="306">
        <v>3114</v>
      </c>
      <c r="B182" s="445" t="s">
        <v>106</v>
      </c>
      <c r="C182" s="446"/>
      <c r="D182" s="446"/>
      <c r="E182" s="447"/>
      <c r="F182" s="314">
        <v>45995</v>
      </c>
      <c r="G182" s="316">
        <v>42436.23</v>
      </c>
      <c r="H182" s="119">
        <f t="shared" si="17"/>
        <v>92.262702467659523</v>
      </c>
    </row>
    <row r="183" spans="1:8">
      <c r="A183" s="258">
        <v>313</v>
      </c>
      <c r="B183" s="415" t="s">
        <v>26</v>
      </c>
      <c r="C183" s="415"/>
      <c r="D183" s="415"/>
      <c r="E183" s="415"/>
      <c r="F183" s="101">
        <v>325000</v>
      </c>
      <c r="G183" s="50">
        <v>325000</v>
      </c>
      <c r="H183" s="119">
        <f t="shared" ref="H183:H197" si="18">G183/F183*100</f>
        <v>100</v>
      </c>
    </row>
    <row r="184" spans="1:8">
      <c r="A184" s="258">
        <v>3132</v>
      </c>
      <c r="B184" s="367" t="s">
        <v>28</v>
      </c>
      <c r="C184" s="368"/>
      <c r="D184" s="368"/>
      <c r="E184" s="369"/>
      <c r="F184" s="101">
        <v>325000</v>
      </c>
      <c r="G184" s="50">
        <v>325000</v>
      </c>
      <c r="H184" s="119">
        <f t="shared" si="18"/>
        <v>100</v>
      </c>
    </row>
    <row r="185" spans="1:8">
      <c r="A185" s="300">
        <v>32</v>
      </c>
      <c r="B185" s="374" t="s">
        <v>29</v>
      </c>
      <c r="C185" s="374"/>
      <c r="D185" s="374"/>
      <c r="E185" s="374"/>
      <c r="F185" s="100">
        <f>F186+F190</f>
        <v>379975</v>
      </c>
      <c r="G185" s="100">
        <f>G186+G190</f>
        <v>362414.89</v>
      </c>
      <c r="H185" s="119">
        <f t="shared" si="18"/>
        <v>95.378614382525171</v>
      </c>
    </row>
    <row r="186" spans="1:8">
      <c r="A186" s="258">
        <v>322</v>
      </c>
      <c r="B186" s="415" t="s">
        <v>39</v>
      </c>
      <c r="C186" s="415"/>
      <c r="D186" s="415"/>
      <c r="E186" s="415"/>
      <c r="F186" s="101">
        <v>132085</v>
      </c>
      <c r="G186" s="50">
        <v>131303</v>
      </c>
      <c r="H186" s="119">
        <f t="shared" si="18"/>
        <v>99.407956997388041</v>
      </c>
    </row>
    <row r="187" spans="1:8">
      <c r="A187" s="258" t="s">
        <v>40</v>
      </c>
      <c r="B187" s="367" t="s">
        <v>41</v>
      </c>
      <c r="C187" s="368"/>
      <c r="D187" s="368"/>
      <c r="E187" s="369"/>
      <c r="F187" s="51">
        <v>30000</v>
      </c>
      <c r="G187" s="50">
        <v>23930.14</v>
      </c>
      <c r="H187" s="119">
        <f t="shared" si="18"/>
        <v>79.767133333333334</v>
      </c>
    </row>
    <row r="188" spans="1:8">
      <c r="A188" s="258" t="s">
        <v>109</v>
      </c>
      <c r="B188" s="367" t="s">
        <v>110</v>
      </c>
      <c r="C188" s="368"/>
      <c r="D188" s="368"/>
      <c r="E188" s="369"/>
      <c r="F188" s="51">
        <v>30085</v>
      </c>
      <c r="G188" s="50">
        <v>57076.41</v>
      </c>
      <c r="H188" s="119">
        <f t="shared" si="18"/>
        <v>189.7171680239322</v>
      </c>
    </row>
    <row r="189" spans="1:8">
      <c r="A189" s="258" t="s">
        <v>42</v>
      </c>
      <c r="B189" s="367" t="s">
        <v>43</v>
      </c>
      <c r="C189" s="368"/>
      <c r="D189" s="368"/>
      <c r="E189" s="369"/>
      <c r="F189" s="51">
        <v>72000</v>
      </c>
      <c r="G189" s="50">
        <v>50296.45</v>
      </c>
      <c r="H189" s="119">
        <f t="shared" si="18"/>
        <v>69.856180555555554</v>
      </c>
    </row>
    <row r="190" spans="1:8" ht="12.75" customHeight="1">
      <c r="A190" s="258">
        <v>323</v>
      </c>
      <c r="B190" s="415" t="s">
        <v>49</v>
      </c>
      <c r="C190" s="415"/>
      <c r="D190" s="415"/>
      <c r="E190" s="415"/>
      <c r="F190" s="101">
        <v>247890</v>
      </c>
      <c r="G190" s="50">
        <v>231111.89</v>
      </c>
      <c r="H190" s="119">
        <f t="shared" si="18"/>
        <v>93.231630965347534</v>
      </c>
    </row>
    <row r="191" spans="1:8">
      <c r="A191" s="258" t="s">
        <v>52</v>
      </c>
      <c r="B191" s="367" t="s">
        <v>53</v>
      </c>
      <c r="C191" s="368"/>
      <c r="D191" s="368"/>
      <c r="E191" s="369"/>
      <c r="F191" s="51">
        <v>18000</v>
      </c>
      <c r="G191" s="50">
        <v>23972.89</v>
      </c>
      <c r="H191" s="119">
        <f t="shared" si="18"/>
        <v>133.18272222222222</v>
      </c>
    </row>
    <row r="192" spans="1:8">
      <c r="A192" s="258" t="s">
        <v>56</v>
      </c>
      <c r="B192" s="367" t="s">
        <v>57</v>
      </c>
      <c r="C192" s="368"/>
      <c r="D192" s="368"/>
      <c r="E192" s="369"/>
      <c r="F192" s="51">
        <v>26045</v>
      </c>
      <c r="G192" s="50">
        <v>24664.240000000002</v>
      </c>
      <c r="H192" s="119">
        <f t="shared" si="18"/>
        <v>94.698560184296426</v>
      </c>
    </row>
    <row r="193" spans="1:8">
      <c r="A193" s="258" t="s">
        <v>58</v>
      </c>
      <c r="B193" s="367" t="s">
        <v>59</v>
      </c>
      <c r="C193" s="368"/>
      <c r="D193" s="368"/>
      <c r="E193" s="369"/>
      <c r="F193" s="51">
        <v>51600</v>
      </c>
      <c r="G193" s="50">
        <v>48701.96</v>
      </c>
      <c r="H193" s="119">
        <f t="shared" si="18"/>
        <v>94.383643410852713</v>
      </c>
    </row>
    <row r="194" spans="1:8">
      <c r="A194" s="258">
        <v>3236</v>
      </c>
      <c r="B194" s="367" t="s">
        <v>60</v>
      </c>
      <c r="C194" s="368"/>
      <c r="D194" s="368"/>
      <c r="E194" s="369"/>
      <c r="F194" s="51">
        <v>36545</v>
      </c>
      <c r="G194" s="50">
        <v>15698.48</v>
      </c>
      <c r="H194" s="119">
        <f t="shared" si="18"/>
        <v>42.956574086742371</v>
      </c>
    </row>
    <row r="195" spans="1:8">
      <c r="A195" s="258" t="s">
        <v>61</v>
      </c>
      <c r="B195" s="367" t="s">
        <v>62</v>
      </c>
      <c r="C195" s="368"/>
      <c r="D195" s="368"/>
      <c r="E195" s="369"/>
      <c r="F195" s="51">
        <v>56700</v>
      </c>
      <c r="G195" s="50">
        <v>46757.36</v>
      </c>
      <c r="H195" s="119">
        <f t="shared" si="18"/>
        <v>82.464479717813049</v>
      </c>
    </row>
    <row r="196" spans="1:8">
      <c r="A196" s="258">
        <v>3238</v>
      </c>
      <c r="B196" s="367" t="s">
        <v>63</v>
      </c>
      <c r="C196" s="368"/>
      <c r="D196" s="368"/>
      <c r="E196" s="369"/>
      <c r="F196" s="51">
        <v>40000</v>
      </c>
      <c r="G196" s="50">
        <v>32526.65</v>
      </c>
      <c r="H196" s="119">
        <f t="shared" si="18"/>
        <v>81.316625000000016</v>
      </c>
    </row>
    <row r="197" spans="1:8">
      <c r="A197" s="258" t="s">
        <v>64</v>
      </c>
      <c r="B197" s="367" t="s">
        <v>65</v>
      </c>
      <c r="C197" s="368"/>
      <c r="D197" s="368"/>
      <c r="E197" s="369"/>
      <c r="F197" s="51">
        <v>19000</v>
      </c>
      <c r="G197" s="50">
        <v>38790.31</v>
      </c>
      <c r="H197" s="119">
        <f t="shared" si="18"/>
        <v>204.15952631578946</v>
      </c>
    </row>
    <row r="198" spans="1:8">
      <c r="A198" s="258"/>
      <c r="B198" s="270"/>
      <c r="C198" s="256"/>
      <c r="D198" s="256"/>
      <c r="E198" s="271"/>
      <c r="F198" s="51"/>
      <c r="G198" s="50"/>
      <c r="H198" s="119"/>
    </row>
    <row r="199" spans="1:8">
      <c r="A199" s="308" t="s">
        <v>222</v>
      </c>
      <c r="B199" s="429" t="s">
        <v>223</v>
      </c>
      <c r="C199" s="430"/>
      <c r="D199" s="430"/>
      <c r="E199" s="431"/>
      <c r="F199" s="53">
        <f>F200+F212+F215+F221</f>
        <v>820628.87</v>
      </c>
      <c r="G199" s="53">
        <f>G200+G212+G215+G221</f>
        <v>593972.42999999993</v>
      </c>
      <c r="H199" s="119">
        <f>G199/F199*100</f>
        <v>72.380152796720381</v>
      </c>
    </row>
    <row r="200" spans="1:8">
      <c r="A200" s="300">
        <v>3</v>
      </c>
      <c r="B200" s="370" t="s">
        <v>157</v>
      </c>
      <c r="C200" s="371"/>
      <c r="D200" s="371"/>
      <c r="E200" s="372"/>
      <c r="F200" s="100">
        <f>F201</f>
        <v>555333.87</v>
      </c>
      <c r="G200" s="100">
        <f>G201</f>
        <v>410666.26</v>
      </c>
      <c r="H200" s="119">
        <f>G200/F200*100</f>
        <v>73.949435138901222</v>
      </c>
    </row>
    <row r="201" spans="1:8" ht="12.75" customHeight="1">
      <c r="A201" s="300">
        <v>32</v>
      </c>
      <c r="B201" s="374" t="s">
        <v>29</v>
      </c>
      <c r="C201" s="374"/>
      <c r="D201" s="374"/>
      <c r="E201" s="374"/>
      <c r="F201" s="100">
        <f>F202+F204</f>
        <v>555333.87</v>
      </c>
      <c r="G201" s="100">
        <f>G202+G204</f>
        <v>410666.26</v>
      </c>
      <c r="H201" s="119">
        <f>G201/F201*100</f>
        <v>73.949435138901222</v>
      </c>
    </row>
    <row r="202" spans="1:8" ht="12.75" customHeight="1">
      <c r="A202" s="258">
        <v>322</v>
      </c>
      <c r="B202" s="415" t="s">
        <v>39</v>
      </c>
      <c r="C202" s="415"/>
      <c r="D202" s="415"/>
      <c r="E202" s="415"/>
      <c r="F202" s="101">
        <v>37878.870000000003</v>
      </c>
      <c r="G202" s="50">
        <v>14770.3</v>
      </c>
      <c r="H202" s="119">
        <f>G202/F202*100</f>
        <v>38.993507462075819</v>
      </c>
    </row>
    <row r="203" spans="1:8" ht="12.75" customHeight="1">
      <c r="A203" s="258">
        <v>3223</v>
      </c>
      <c r="B203" s="367" t="s">
        <v>43</v>
      </c>
      <c r="C203" s="368"/>
      <c r="D203" s="368"/>
      <c r="E203" s="369"/>
      <c r="F203" s="101">
        <v>37878.870000000003</v>
      </c>
      <c r="G203" s="50">
        <v>14770.3</v>
      </c>
      <c r="H203" s="119">
        <f>G203/F203*100</f>
        <v>38.993507462075819</v>
      </c>
    </row>
    <row r="204" spans="1:8">
      <c r="A204" s="258">
        <v>323</v>
      </c>
      <c r="B204" s="415" t="s">
        <v>49</v>
      </c>
      <c r="C204" s="415"/>
      <c r="D204" s="415"/>
      <c r="E204" s="415"/>
      <c r="F204" s="125">
        <v>517455</v>
      </c>
      <c r="G204" s="125">
        <v>395895.96</v>
      </c>
      <c r="H204" s="119">
        <f t="shared" ref="H204:H211" si="19">G204/F204*100</f>
        <v>76.50828767718933</v>
      </c>
    </row>
    <row r="205" spans="1:8">
      <c r="A205" s="258" t="s">
        <v>52</v>
      </c>
      <c r="B205" s="367" t="s">
        <v>53</v>
      </c>
      <c r="C205" s="368"/>
      <c r="D205" s="368"/>
      <c r="E205" s="369"/>
      <c r="F205" s="51">
        <v>50000</v>
      </c>
      <c r="G205" s="50">
        <v>30422.81</v>
      </c>
      <c r="H205" s="119">
        <f t="shared" si="19"/>
        <v>60.845619999999997</v>
      </c>
    </row>
    <row r="206" spans="1:8">
      <c r="A206" s="258" t="s">
        <v>54</v>
      </c>
      <c r="B206" s="367" t="s">
        <v>55</v>
      </c>
      <c r="C206" s="368"/>
      <c r="D206" s="368"/>
      <c r="E206" s="369"/>
      <c r="F206" s="51">
        <v>10000</v>
      </c>
      <c r="G206" s="50">
        <v>22617.49</v>
      </c>
      <c r="H206" s="119">
        <f t="shared" si="19"/>
        <v>226.17490000000001</v>
      </c>
    </row>
    <row r="207" spans="1:8">
      <c r="A207" s="258" t="s">
        <v>56</v>
      </c>
      <c r="B207" s="367" t="s">
        <v>57</v>
      </c>
      <c r="C207" s="368"/>
      <c r="D207" s="368"/>
      <c r="E207" s="369"/>
      <c r="F207" s="51">
        <v>25000</v>
      </c>
      <c r="G207" s="50">
        <v>8289.42</v>
      </c>
      <c r="H207" s="119">
        <f t="shared" si="19"/>
        <v>33.157679999999999</v>
      </c>
    </row>
    <row r="208" spans="1:8">
      <c r="A208" s="258" t="s">
        <v>58</v>
      </c>
      <c r="B208" s="367" t="s">
        <v>59</v>
      </c>
      <c r="C208" s="368"/>
      <c r="D208" s="368"/>
      <c r="E208" s="369"/>
      <c r="F208" s="51">
        <v>125000</v>
      </c>
      <c r="G208" s="50">
        <v>142122.59</v>
      </c>
      <c r="H208" s="119">
        <f t="shared" si="19"/>
        <v>113.698072</v>
      </c>
    </row>
    <row r="209" spans="1:8" ht="12.75" customHeight="1">
      <c r="A209" s="258" t="s">
        <v>61</v>
      </c>
      <c r="B209" s="367" t="s">
        <v>62</v>
      </c>
      <c r="C209" s="368"/>
      <c r="D209" s="368"/>
      <c r="E209" s="369"/>
      <c r="F209" s="51">
        <v>50000</v>
      </c>
      <c r="G209" s="50">
        <v>14984.97</v>
      </c>
      <c r="H209" s="119">
        <f t="shared" si="19"/>
        <v>29.969940000000001</v>
      </c>
    </row>
    <row r="210" spans="1:8">
      <c r="A210" s="258">
        <v>3238</v>
      </c>
      <c r="B210" s="367" t="s">
        <v>63</v>
      </c>
      <c r="C210" s="368"/>
      <c r="D210" s="368"/>
      <c r="E210" s="369"/>
      <c r="F210" s="51">
        <v>67455</v>
      </c>
      <c r="G210" s="50">
        <v>81998.81</v>
      </c>
      <c r="H210" s="119">
        <f t="shared" si="19"/>
        <v>121.56075902453487</v>
      </c>
    </row>
    <row r="211" spans="1:8" ht="12.75" customHeight="1">
      <c r="A211" s="258" t="s">
        <v>64</v>
      </c>
      <c r="B211" s="367" t="s">
        <v>65</v>
      </c>
      <c r="C211" s="368"/>
      <c r="D211" s="368"/>
      <c r="E211" s="369"/>
      <c r="F211" s="51">
        <v>190000</v>
      </c>
      <c r="G211" s="50">
        <v>95459.87</v>
      </c>
      <c r="H211" s="119">
        <f t="shared" si="19"/>
        <v>50.242036842105264</v>
      </c>
    </row>
    <row r="212" spans="1:8" ht="12.75" customHeight="1">
      <c r="A212" s="88">
        <v>41</v>
      </c>
      <c r="B212" s="385" t="s">
        <v>232</v>
      </c>
      <c r="C212" s="386"/>
      <c r="D212" s="386"/>
      <c r="E212" s="387"/>
      <c r="F212" s="59">
        <f>F213</f>
        <v>82545</v>
      </c>
      <c r="G212" s="147">
        <f>G213</f>
        <v>82541.8</v>
      </c>
      <c r="H212" s="119">
        <f t="shared" ref="H212:H218" si="20">G212/F212*100</f>
        <v>99.9961233266703</v>
      </c>
    </row>
    <row r="213" spans="1:8" ht="12.75" customHeight="1">
      <c r="A213" s="97">
        <v>412</v>
      </c>
      <c r="B213" s="388" t="s">
        <v>115</v>
      </c>
      <c r="C213" s="389"/>
      <c r="D213" s="389"/>
      <c r="E213" s="390"/>
      <c r="F213" s="60">
        <v>82545</v>
      </c>
      <c r="G213" s="121">
        <v>82541.8</v>
      </c>
      <c r="H213" s="122">
        <f t="shared" si="20"/>
        <v>99.9961233266703</v>
      </c>
    </row>
    <row r="214" spans="1:8" ht="12.75" customHeight="1">
      <c r="A214" s="97">
        <v>4124</v>
      </c>
      <c r="B214" s="456" t="s">
        <v>113</v>
      </c>
      <c r="C214" s="457"/>
      <c r="D214" s="457"/>
      <c r="E214" s="458"/>
      <c r="F214" s="60">
        <v>82545</v>
      </c>
      <c r="G214" s="121">
        <v>82541.8</v>
      </c>
      <c r="H214" s="122">
        <f t="shared" si="20"/>
        <v>99.9961233266703</v>
      </c>
    </row>
    <row r="215" spans="1:8" ht="15" customHeight="1">
      <c r="A215" s="88">
        <v>42</v>
      </c>
      <c r="B215" s="385" t="s">
        <v>88</v>
      </c>
      <c r="C215" s="386"/>
      <c r="D215" s="386"/>
      <c r="E215" s="387"/>
      <c r="F215" s="59">
        <f>F216</f>
        <v>131500</v>
      </c>
      <c r="G215" s="147">
        <f>G216</f>
        <v>52295.15</v>
      </c>
      <c r="H215" s="119">
        <f t="shared" si="20"/>
        <v>39.768174904942967</v>
      </c>
    </row>
    <row r="216" spans="1:8" ht="12" customHeight="1">
      <c r="A216" s="97" t="s">
        <v>89</v>
      </c>
      <c r="B216" s="382" t="s">
        <v>90</v>
      </c>
      <c r="C216" s="383"/>
      <c r="D216" s="383"/>
      <c r="E216" s="384"/>
      <c r="F216" s="60">
        <v>131500</v>
      </c>
      <c r="G216" s="121">
        <v>52295.15</v>
      </c>
      <c r="H216" s="122">
        <f t="shared" si="20"/>
        <v>39.768174904942967</v>
      </c>
    </row>
    <row r="217" spans="1:8">
      <c r="A217" s="97">
        <v>4221</v>
      </c>
      <c r="B217" s="408" t="s">
        <v>92</v>
      </c>
      <c r="C217" s="409"/>
      <c r="D217" s="409"/>
      <c r="E217" s="410"/>
      <c r="F217" s="60">
        <v>32000</v>
      </c>
      <c r="G217" s="121">
        <v>33337.769999999997</v>
      </c>
      <c r="H217" s="122">
        <f t="shared" si="20"/>
        <v>104.18053125</v>
      </c>
    </row>
    <row r="218" spans="1:8">
      <c r="A218" s="97">
        <v>4223</v>
      </c>
      <c r="B218" s="408" t="s">
        <v>95</v>
      </c>
      <c r="C218" s="409"/>
      <c r="D218" s="409"/>
      <c r="E218" s="410"/>
      <c r="F218" s="60">
        <v>10000</v>
      </c>
      <c r="G218" s="121">
        <v>6952.37</v>
      </c>
      <c r="H218" s="122">
        <f t="shared" si="20"/>
        <v>69.523700000000005</v>
      </c>
    </row>
    <row r="219" spans="1:8" ht="12.75" customHeight="1">
      <c r="A219" s="97">
        <v>4224</v>
      </c>
      <c r="B219" s="408" t="s">
        <v>137</v>
      </c>
      <c r="C219" s="409"/>
      <c r="D219" s="409"/>
      <c r="E219" s="410"/>
      <c r="F219" s="60">
        <v>74500</v>
      </c>
      <c r="G219" s="121">
        <v>12005.01</v>
      </c>
      <c r="H219" s="122">
        <f t="shared" ref="H219:H220" si="21">G219/F219*100</f>
        <v>16.114107382550337</v>
      </c>
    </row>
    <row r="220" spans="1:8">
      <c r="A220" s="97">
        <v>4225</v>
      </c>
      <c r="B220" s="388" t="s">
        <v>96</v>
      </c>
      <c r="C220" s="389"/>
      <c r="D220" s="389"/>
      <c r="E220" s="390"/>
      <c r="F220" s="60">
        <v>15000</v>
      </c>
      <c r="G220" s="121">
        <v>0</v>
      </c>
      <c r="H220" s="122">
        <f t="shared" si="21"/>
        <v>0</v>
      </c>
    </row>
    <row r="221" spans="1:8" ht="12.75" customHeight="1">
      <c r="A221" s="88">
        <v>45</v>
      </c>
      <c r="B221" s="459" t="s">
        <v>97</v>
      </c>
      <c r="C221" s="460"/>
      <c r="D221" s="460"/>
      <c r="E221" s="461"/>
      <c r="F221" s="59">
        <f>F222</f>
        <v>51250</v>
      </c>
      <c r="G221" s="147">
        <f>G222</f>
        <v>48469.22</v>
      </c>
      <c r="H221" s="119">
        <f>G221/F221*100</f>
        <v>94.574087804878047</v>
      </c>
    </row>
    <row r="222" spans="1:8" ht="12.75" customHeight="1">
      <c r="A222" s="276">
        <v>452</v>
      </c>
      <c r="B222" s="382" t="s">
        <v>119</v>
      </c>
      <c r="C222" s="383"/>
      <c r="D222" s="383"/>
      <c r="E222" s="384"/>
      <c r="F222" s="277">
        <v>51250</v>
      </c>
      <c r="G222" s="278">
        <v>48469.22</v>
      </c>
      <c r="H222" s="279">
        <f>G222/F222*100</f>
        <v>94.574087804878047</v>
      </c>
    </row>
    <row r="223" spans="1:8" ht="12.75" customHeight="1">
      <c r="A223" s="97">
        <v>4521</v>
      </c>
      <c r="B223" s="408" t="s">
        <v>119</v>
      </c>
      <c r="C223" s="409"/>
      <c r="D223" s="409"/>
      <c r="E223" s="410"/>
      <c r="F223" s="60">
        <v>51250</v>
      </c>
      <c r="G223" s="121">
        <v>48469.22</v>
      </c>
      <c r="H223" s="281">
        <f>G223/F223*100</f>
        <v>94.574087804878047</v>
      </c>
    </row>
    <row r="224" spans="1:8">
      <c r="A224" s="310"/>
      <c r="B224" s="280"/>
      <c r="C224" s="280"/>
      <c r="D224" s="280"/>
      <c r="E224" s="280"/>
      <c r="F224" s="105"/>
      <c r="G224" s="96"/>
      <c r="H224" s="263"/>
    </row>
    <row r="225" spans="1:12" ht="14.25" customHeight="1">
      <c r="A225" s="88" t="s">
        <v>207</v>
      </c>
      <c r="B225" s="391" t="s">
        <v>226</v>
      </c>
      <c r="C225" s="392"/>
      <c r="D225" s="392"/>
      <c r="E225" s="393"/>
      <c r="F225" s="147">
        <f>F226</f>
        <v>27553</v>
      </c>
      <c r="G225" s="147">
        <f>G226</f>
        <v>28290.780000000002</v>
      </c>
      <c r="H225" s="119">
        <f t="shared" ref="H225:H239" si="22">G225/F225*100</f>
        <v>102.67767575218672</v>
      </c>
    </row>
    <row r="226" spans="1:12">
      <c r="A226" s="88">
        <v>3</v>
      </c>
      <c r="B226" s="394" t="s">
        <v>157</v>
      </c>
      <c r="C226" s="395"/>
      <c r="D226" s="395"/>
      <c r="E226" s="396"/>
      <c r="F226" s="55">
        <f>F227+F232+F237</f>
        <v>27553</v>
      </c>
      <c r="G226" s="224">
        <f>G227+G232</f>
        <v>28290.780000000002</v>
      </c>
      <c r="H226" s="119">
        <f t="shared" si="22"/>
        <v>102.67767575218672</v>
      </c>
    </row>
    <row r="227" spans="1:12">
      <c r="A227" s="300">
        <v>31</v>
      </c>
      <c r="B227" s="370" t="s">
        <v>16</v>
      </c>
      <c r="C227" s="371"/>
      <c r="D227" s="371"/>
      <c r="E227" s="372"/>
      <c r="F227" s="100">
        <f>F228+F230</f>
        <v>20367</v>
      </c>
      <c r="G227" s="100">
        <f>G228+G230</f>
        <v>20129.560000000001</v>
      </c>
      <c r="H227" s="119">
        <f t="shared" si="22"/>
        <v>98.834192566406458</v>
      </c>
    </row>
    <row r="228" spans="1:12">
      <c r="A228" s="89">
        <v>311</v>
      </c>
      <c r="B228" s="397" t="s">
        <v>183</v>
      </c>
      <c r="C228" s="368"/>
      <c r="D228" s="368"/>
      <c r="E228" s="398"/>
      <c r="F228" s="56">
        <v>17049</v>
      </c>
      <c r="G228" s="225">
        <v>16811.560000000001</v>
      </c>
      <c r="H228" s="119">
        <f t="shared" si="22"/>
        <v>98.607308346530601</v>
      </c>
    </row>
    <row r="229" spans="1:12">
      <c r="A229" s="89">
        <v>3111</v>
      </c>
      <c r="B229" s="376" t="s">
        <v>20</v>
      </c>
      <c r="C229" s="377"/>
      <c r="D229" s="377"/>
      <c r="E229" s="378"/>
      <c r="F229" s="56">
        <v>17049</v>
      </c>
      <c r="G229" s="225">
        <v>16811.560000000001</v>
      </c>
      <c r="H229" s="119">
        <f t="shared" si="22"/>
        <v>98.607308346530601</v>
      </c>
    </row>
    <row r="230" spans="1:12">
      <c r="A230" s="288">
        <v>313</v>
      </c>
      <c r="B230" s="402" t="s">
        <v>26</v>
      </c>
      <c r="C230" s="403"/>
      <c r="D230" s="403"/>
      <c r="E230" s="404"/>
      <c r="F230" s="289">
        <v>3318</v>
      </c>
      <c r="G230" s="290">
        <v>3318</v>
      </c>
      <c r="H230" s="266">
        <f t="shared" si="22"/>
        <v>100</v>
      </c>
    </row>
    <row r="231" spans="1:12">
      <c r="A231" s="89">
        <v>3132</v>
      </c>
      <c r="B231" s="454" t="s">
        <v>28</v>
      </c>
      <c r="C231" s="454"/>
      <c r="D231" s="454"/>
      <c r="E231" s="454"/>
      <c r="F231" s="56">
        <v>3318</v>
      </c>
      <c r="G231" s="225">
        <v>3318</v>
      </c>
      <c r="H231" s="267">
        <f t="shared" si="22"/>
        <v>100</v>
      </c>
    </row>
    <row r="232" spans="1:12" ht="13.5" customHeight="1">
      <c r="A232" s="311">
        <v>32</v>
      </c>
      <c r="B232" s="411" t="s">
        <v>29</v>
      </c>
      <c r="C232" s="412"/>
      <c r="D232" s="412"/>
      <c r="E232" s="413"/>
      <c r="F232" s="291">
        <f>F233+F235</f>
        <v>6836</v>
      </c>
      <c r="G232" s="291">
        <f>G233+G235</f>
        <v>8161.22</v>
      </c>
      <c r="H232" s="263">
        <f t="shared" si="22"/>
        <v>119.38589818607372</v>
      </c>
    </row>
    <row r="233" spans="1:12">
      <c r="A233" s="292">
        <v>321</v>
      </c>
      <c r="B233" s="402" t="s">
        <v>31</v>
      </c>
      <c r="C233" s="403"/>
      <c r="D233" s="403"/>
      <c r="E233" s="404"/>
      <c r="F233" s="289">
        <v>2336</v>
      </c>
      <c r="G233" s="290">
        <v>2336</v>
      </c>
      <c r="H233" s="119">
        <f t="shared" si="22"/>
        <v>100</v>
      </c>
    </row>
    <row r="234" spans="1:12">
      <c r="A234" s="222">
        <v>3212</v>
      </c>
      <c r="B234" s="379" t="s">
        <v>35</v>
      </c>
      <c r="C234" s="380"/>
      <c r="D234" s="380"/>
      <c r="E234" s="381"/>
      <c r="F234" s="56">
        <v>2336</v>
      </c>
      <c r="G234" s="225">
        <v>2336</v>
      </c>
      <c r="H234" s="272">
        <f t="shared" si="22"/>
        <v>100</v>
      </c>
    </row>
    <row r="235" spans="1:12">
      <c r="A235" s="312">
        <v>322</v>
      </c>
      <c r="B235" s="373" t="s">
        <v>39</v>
      </c>
      <c r="C235" s="373"/>
      <c r="D235" s="373"/>
      <c r="E235" s="373"/>
      <c r="F235" s="293">
        <v>4500</v>
      </c>
      <c r="G235" s="294">
        <v>5825.22</v>
      </c>
      <c r="H235" s="119">
        <f t="shared" si="22"/>
        <v>129.44933333333336</v>
      </c>
    </row>
    <row r="236" spans="1:12">
      <c r="A236" s="258">
        <v>3222</v>
      </c>
      <c r="B236" s="367" t="s">
        <v>110</v>
      </c>
      <c r="C236" s="368"/>
      <c r="D236" s="368"/>
      <c r="E236" s="369"/>
      <c r="F236" s="101">
        <v>4500</v>
      </c>
      <c r="G236" s="294">
        <v>5825.22</v>
      </c>
      <c r="H236" s="119">
        <f t="shared" si="22"/>
        <v>129.44933333333336</v>
      </c>
    </row>
    <row r="237" spans="1:12">
      <c r="A237" s="300">
        <v>34</v>
      </c>
      <c r="B237" s="374" t="s">
        <v>185</v>
      </c>
      <c r="C237" s="374"/>
      <c r="D237" s="374"/>
      <c r="E237" s="374"/>
      <c r="F237" s="49">
        <f>F238</f>
        <v>350</v>
      </c>
      <c r="G237" s="49">
        <f>G238</f>
        <v>0</v>
      </c>
      <c r="H237" s="119">
        <f t="shared" si="22"/>
        <v>0</v>
      </c>
    </row>
    <row r="238" spans="1:12" ht="12" customHeight="1">
      <c r="A238" s="303">
        <v>343</v>
      </c>
      <c r="B238" s="375" t="s">
        <v>81</v>
      </c>
      <c r="C238" s="375"/>
      <c r="D238" s="375"/>
      <c r="E238" s="375"/>
      <c r="F238" s="264">
        <v>350</v>
      </c>
      <c r="G238" s="265">
        <v>0</v>
      </c>
      <c r="H238" s="266">
        <f t="shared" si="22"/>
        <v>0</v>
      </c>
      <c r="L238" s="255" t="s">
        <v>284</v>
      </c>
    </row>
    <row r="239" spans="1:12" ht="12" customHeight="1">
      <c r="A239" s="304">
        <v>3433</v>
      </c>
      <c r="B239" s="379" t="s">
        <v>85</v>
      </c>
      <c r="C239" s="380"/>
      <c r="D239" s="380"/>
      <c r="E239" s="381"/>
      <c r="F239" s="274">
        <v>350</v>
      </c>
      <c r="G239" s="275">
        <v>0</v>
      </c>
      <c r="H239" s="267">
        <f t="shared" si="22"/>
        <v>0</v>
      </c>
      <c r="L239" s="255"/>
    </row>
    <row r="240" spans="1:12">
      <c r="A240" s="284"/>
      <c r="B240" s="285"/>
      <c r="C240" s="280"/>
      <c r="D240" s="280"/>
      <c r="E240" s="286"/>
      <c r="F240" s="287"/>
      <c r="G240" s="245"/>
      <c r="H240" s="263"/>
    </row>
    <row r="241" spans="1:8">
      <c r="A241" s="88" t="s">
        <v>224</v>
      </c>
      <c r="B241" s="391" t="s">
        <v>227</v>
      </c>
      <c r="C241" s="392"/>
      <c r="D241" s="392"/>
      <c r="E241" s="393"/>
      <c r="F241" s="59">
        <f>F242</f>
        <v>14926.98</v>
      </c>
      <c r="G241" s="147">
        <f>G242</f>
        <v>14926.98</v>
      </c>
      <c r="H241" s="119">
        <f t="shared" ref="H241:H250" si="23">G241/F241*100</f>
        <v>100</v>
      </c>
    </row>
    <row r="242" spans="1:8">
      <c r="A242" s="88">
        <v>3</v>
      </c>
      <c r="B242" s="394" t="s">
        <v>157</v>
      </c>
      <c r="C242" s="395"/>
      <c r="D242" s="395"/>
      <c r="E242" s="396"/>
      <c r="F242" s="55">
        <f>F243+F248</f>
        <v>14926.98</v>
      </c>
      <c r="G242" s="224">
        <f>G243+G248</f>
        <v>14926.98</v>
      </c>
      <c r="H242" s="119">
        <f t="shared" si="23"/>
        <v>100</v>
      </c>
    </row>
    <row r="243" spans="1:8">
      <c r="A243" s="300">
        <v>31</v>
      </c>
      <c r="B243" s="370" t="s">
        <v>16</v>
      </c>
      <c r="C243" s="371"/>
      <c r="D243" s="371"/>
      <c r="E243" s="372"/>
      <c r="F243" s="100">
        <f>F244+F246</f>
        <v>13426.98</v>
      </c>
      <c r="G243" s="100">
        <f>G244+G246</f>
        <v>13426.98</v>
      </c>
      <c r="H243" s="119">
        <f t="shared" si="23"/>
        <v>100</v>
      </c>
    </row>
    <row r="244" spans="1:8">
      <c r="A244" s="89">
        <v>311</v>
      </c>
      <c r="B244" s="397" t="s">
        <v>183</v>
      </c>
      <c r="C244" s="368"/>
      <c r="D244" s="368"/>
      <c r="E244" s="398"/>
      <c r="F244" s="56">
        <v>11524.75</v>
      </c>
      <c r="G244" s="225">
        <v>11524.75</v>
      </c>
      <c r="H244" s="119">
        <f t="shared" si="23"/>
        <v>100</v>
      </c>
    </row>
    <row r="245" spans="1:8">
      <c r="A245" s="89">
        <v>3111</v>
      </c>
      <c r="B245" s="376" t="s">
        <v>20</v>
      </c>
      <c r="C245" s="377"/>
      <c r="D245" s="377"/>
      <c r="E245" s="378"/>
      <c r="F245" s="56">
        <v>11524.75</v>
      </c>
      <c r="G245" s="225">
        <v>11524.75</v>
      </c>
      <c r="H245" s="119">
        <f t="shared" si="23"/>
        <v>100</v>
      </c>
    </row>
    <row r="246" spans="1:8">
      <c r="A246" s="89">
        <v>313</v>
      </c>
      <c r="B246" s="397" t="s">
        <v>26</v>
      </c>
      <c r="C246" s="368"/>
      <c r="D246" s="368"/>
      <c r="E246" s="398"/>
      <c r="F246" s="56">
        <v>1902.23</v>
      </c>
      <c r="G246" s="225">
        <v>1902.23</v>
      </c>
      <c r="H246" s="119">
        <f t="shared" si="23"/>
        <v>100</v>
      </c>
    </row>
    <row r="247" spans="1:8">
      <c r="A247" s="89">
        <v>3132</v>
      </c>
      <c r="B247" s="379" t="s">
        <v>28</v>
      </c>
      <c r="C247" s="380"/>
      <c r="D247" s="380"/>
      <c r="E247" s="381"/>
      <c r="F247" s="56">
        <v>1902.23</v>
      </c>
      <c r="G247" s="225">
        <v>1902.23</v>
      </c>
      <c r="H247" s="119">
        <f t="shared" si="23"/>
        <v>100</v>
      </c>
    </row>
    <row r="248" spans="1:8">
      <c r="A248" s="300">
        <v>32</v>
      </c>
      <c r="B248" s="370" t="s">
        <v>29</v>
      </c>
      <c r="C248" s="371"/>
      <c r="D248" s="371"/>
      <c r="E248" s="372"/>
      <c r="F248" s="100">
        <f>F249</f>
        <v>1500</v>
      </c>
      <c r="G248" s="100">
        <f>G249</f>
        <v>1500</v>
      </c>
      <c r="H248" s="119">
        <f t="shared" si="23"/>
        <v>100</v>
      </c>
    </row>
    <row r="249" spans="1:8">
      <c r="A249" s="222">
        <v>321</v>
      </c>
      <c r="B249" s="397" t="s">
        <v>31</v>
      </c>
      <c r="C249" s="368"/>
      <c r="D249" s="368"/>
      <c r="E249" s="398"/>
      <c r="F249" s="56">
        <v>1500</v>
      </c>
      <c r="G249" s="225">
        <v>1500</v>
      </c>
      <c r="H249" s="119">
        <f t="shared" si="23"/>
        <v>100</v>
      </c>
    </row>
    <row r="250" spans="1:8">
      <c r="A250" s="222">
        <v>3212</v>
      </c>
      <c r="B250" s="379" t="s">
        <v>35</v>
      </c>
      <c r="C250" s="380"/>
      <c r="D250" s="380"/>
      <c r="E250" s="381"/>
      <c r="F250" s="56">
        <v>1500</v>
      </c>
      <c r="G250" s="225">
        <v>1500</v>
      </c>
      <c r="H250" s="119">
        <f t="shared" si="23"/>
        <v>100</v>
      </c>
    </row>
    <row r="251" spans="1:8">
      <c r="A251" s="283"/>
      <c r="B251" s="295"/>
      <c r="C251" s="295"/>
      <c r="D251" s="295"/>
      <c r="E251" s="295"/>
      <c r="F251" s="79"/>
      <c r="G251" s="282"/>
      <c r="H251" s="272"/>
    </row>
    <row r="252" spans="1:8">
      <c r="A252" s="308" t="s">
        <v>134</v>
      </c>
      <c r="B252" s="429" t="s">
        <v>188</v>
      </c>
      <c r="C252" s="430"/>
      <c r="D252" s="430"/>
      <c r="E252" s="431"/>
      <c r="F252" s="104">
        <f>F254</f>
        <v>11600</v>
      </c>
      <c r="G252" s="104">
        <f>G254</f>
        <v>11761.38</v>
      </c>
      <c r="H252" s="119">
        <f>G252/F252*100</f>
        <v>101.39120689655172</v>
      </c>
    </row>
    <row r="253" spans="1:8">
      <c r="A253" s="300">
        <v>3</v>
      </c>
      <c r="B253" s="370" t="s">
        <v>157</v>
      </c>
      <c r="C253" s="371"/>
      <c r="D253" s="371"/>
      <c r="E253" s="372"/>
      <c r="F253" s="100">
        <f>F254+F265</f>
        <v>11600</v>
      </c>
      <c r="G253" s="100">
        <f>G254+G265</f>
        <v>11761.38</v>
      </c>
      <c r="H253" s="119">
        <f>G253/F253*100</f>
        <v>101.39120689655172</v>
      </c>
    </row>
    <row r="254" spans="1:8">
      <c r="A254" s="300">
        <v>32</v>
      </c>
      <c r="B254" s="370" t="s">
        <v>29</v>
      </c>
      <c r="C254" s="371"/>
      <c r="D254" s="371"/>
      <c r="E254" s="372"/>
      <c r="F254" s="102">
        <f>F255</f>
        <v>11600</v>
      </c>
      <c r="G254" s="102">
        <f>G255</f>
        <v>11761.38</v>
      </c>
      <c r="H254" s="119">
        <f>G254/F254*100</f>
        <v>101.39120689655172</v>
      </c>
    </row>
    <row r="255" spans="1:8">
      <c r="A255" s="258">
        <v>323</v>
      </c>
      <c r="B255" s="367" t="s">
        <v>49</v>
      </c>
      <c r="C255" s="368"/>
      <c r="D255" s="368"/>
      <c r="E255" s="369"/>
      <c r="F255" s="103">
        <v>11600</v>
      </c>
      <c r="G255" s="50">
        <v>11761.38</v>
      </c>
      <c r="H255" s="119">
        <f>G255/F255*100</f>
        <v>101.39120689655172</v>
      </c>
    </row>
    <row r="256" spans="1:8">
      <c r="A256" s="258">
        <v>3232</v>
      </c>
      <c r="B256" s="367" t="s">
        <v>53</v>
      </c>
      <c r="C256" s="368"/>
      <c r="D256" s="368"/>
      <c r="E256" s="369"/>
      <c r="F256" s="103">
        <v>11600</v>
      </c>
      <c r="G256" s="50">
        <v>11761.38</v>
      </c>
      <c r="H256" s="119">
        <f>G256/F256*100</f>
        <v>101.39120689655172</v>
      </c>
    </row>
    <row r="257" spans="1:8">
      <c r="A257" s="313"/>
      <c r="B257" s="455"/>
      <c r="C257" s="455"/>
      <c r="D257" s="455"/>
      <c r="E257" s="455"/>
      <c r="F257" s="455"/>
      <c r="G257" s="317"/>
    </row>
    <row r="258" spans="1:8">
      <c r="A258" s="299" t="s">
        <v>219</v>
      </c>
      <c r="B258" s="451" t="s">
        <v>285</v>
      </c>
      <c r="C258" s="452"/>
      <c r="D258" s="452"/>
      <c r="E258" s="453"/>
      <c r="F258" s="48">
        <f>F259+F278+F283+F288+F297+F311+F305</f>
        <v>35904</v>
      </c>
      <c r="G258" s="48">
        <f>G259+G278+G283+G288+G297+G311+G305</f>
        <v>0</v>
      </c>
      <c r="H258" s="119">
        <f>G258/F258*100</f>
        <v>0</v>
      </c>
    </row>
    <row r="259" spans="1:8">
      <c r="A259" s="90" t="s">
        <v>210</v>
      </c>
      <c r="B259" s="391" t="s">
        <v>211</v>
      </c>
      <c r="C259" s="392"/>
      <c r="D259" s="392"/>
      <c r="E259" s="393"/>
      <c r="F259" s="55">
        <f t="shared" ref="F259:G260" si="24">F260</f>
        <v>35904</v>
      </c>
      <c r="G259" s="224">
        <f t="shared" si="24"/>
        <v>0</v>
      </c>
      <c r="H259" s="119">
        <f>G259/F259*100</f>
        <v>0</v>
      </c>
    </row>
    <row r="260" spans="1:8">
      <c r="A260" s="90">
        <v>3</v>
      </c>
      <c r="B260" s="394" t="s">
        <v>157</v>
      </c>
      <c r="C260" s="395"/>
      <c r="D260" s="395"/>
      <c r="E260" s="396"/>
      <c r="F260" s="55">
        <f t="shared" si="24"/>
        <v>35904</v>
      </c>
      <c r="G260" s="224">
        <f t="shared" si="24"/>
        <v>0</v>
      </c>
      <c r="H260" s="119">
        <f>G260/F260*100</f>
        <v>0</v>
      </c>
    </row>
    <row r="261" spans="1:8">
      <c r="A261" s="300">
        <v>32</v>
      </c>
      <c r="B261" s="370" t="s">
        <v>29</v>
      </c>
      <c r="C261" s="371"/>
      <c r="D261" s="371"/>
      <c r="E261" s="372"/>
      <c r="F261" s="100">
        <f>F262</f>
        <v>35904</v>
      </c>
      <c r="G261" s="100">
        <f>G264</f>
        <v>0</v>
      </c>
      <c r="H261" s="119">
        <f>G261/F261*100</f>
        <v>0</v>
      </c>
    </row>
    <row r="262" spans="1:8">
      <c r="A262" s="89">
        <v>323</v>
      </c>
      <c r="B262" s="397" t="s">
        <v>49</v>
      </c>
      <c r="C262" s="368"/>
      <c r="D262" s="368"/>
      <c r="E262" s="398"/>
      <c r="F262" s="56">
        <f>F263+F264</f>
        <v>35904</v>
      </c>
      <c r="G262" s="225">
        <v>0</v>
      </c>
      <c r="H262" s="119">
        <f>G262/F262*100</f>
        <v>0</v>
      </c>
    </row>
    <row r="263" spans="1:8">
      <c r="A263" s="89">
        <v>3237</v>
      </c>
      <c r="B263" s="367" t="s">
        <v>62</v>
      </c>
      <c r="C263" s="368"/>
      <c r="D263" s="368"/>
      <c r="E263" s="369"/>
      <c r="F263" s="56">
        <v>19908</v>
      </c>
      <c r="G263" s="225">
        <v>0</v>
      </c>
      <c r="H263" s="119">
        <v>0</v>
      </c>
    </row>
    <row r="264" spans="1:8" ht="12.75" customHeight="1">
      <c r="A264" s="89">
        <v>3238</v>
      </c>
      <c r="B264" s="367" t="s">
        <v>63</v>
      </c>
      <c r="C264" s="368"/>
      <c r="D264" s="368"/>
      <c r="E264" s="369"/>
      <c r="F264" s="56">
        <v>15996</v>
      </c>
      <c r="G264" s="225">
        <v>0</v>
      </c>
      <c r="H264" s="119">
        <f>G264/F264*100</f>
        <v>0</v>
      </c>
    </row>
  </sheetData>
  <protectedRanges>
    <protectedRange algorithmName="SHA-512" hashValue="R8frfBQ/MhInQYm+jLEgMwgPwCkrGPIUaxyIFLRSCn/+fIsUU6bmJDax/r7gTh2PEAEvgODYwg0rRRjqSM/oww==" saltValue="tbZzHO5lCNHCDH5y3XGZag==" spinCount="100000" sqref="A99 C99 E99 G99 A181 C181 E181 G181" name="Range1_16_1"/>
    <protectedRange algorithmName="SHA-512" hashValue="R8frfBQ/MhInQYm+jLEgMwgPwCkrGPIUaxyIFLRSCn/+fIsUU6bmJDax/r7gTh2PEAEvgODYwg0rRRjqSM/oww==" saltValue="tbZzHO5lCNHCDH5y3XGZag==" spinCount="100000" sqref="B99 D99 F99 B181 D181 F181" name="Range1_17_1"/>
  </protectedRanges>
  <mergeCells count="257">
    <mergeCell ref="B262:E262"/>
    <mergeCell ref="B263:E263"/>
    <mergeCell ref="B257:F257"/>
    <mergeCell ref="B231:E231"/>
    <mergeCell ref="B236:E236"/>
    <mergeCell ref="B239:E239"/>
    <mergeCell ref="B234:E234"/>
    <mergeCell ref="B245:E245"/>
    <mergeCell ref="B209:E209"/>
    <mergeCell ref="B210:E210"/>
    <mergeCell ref="B214:E214"/>
    <mergeCell ref="B217:E217"/>
    <mergeCell ref="B218:E218"/>
    <mergeCell ref="B220:E220"/>
    <mergeCell ref="B219:E219"/>
    <mergeCell ref="B223:E223"/>
    <mergeCell ref="B211:E211"/>
    <mergeCell ref="B215:E215"/>
    <mergeCell ref="B216:E216"/>
    <mergeCell ref="B261:E261"/>
    <mergeCell ref="B259:E259"/>
    <mergeCell ref="B258:E258"/>
    <mergeCell ref="B252:E252"/>
    <mergeCell ref="B221:E221"/>
    <mergeCell ref="B195:E195"/>
    <mergeCell ref="B196:E196"/>
    <mergeCell ref="B197:E197"/>
    <mergeCell ref="B203:E203"/>
    <mergeCell ref="B205:E205"/>
    <mergeCell ref="B206:E206"/>
    <mergeCell ref="B207:E207"/>
    <mergeCell ref="B208:E208"/>
    <mergeCell ref="B184:E184"/>
    <mergeCell ref="B187:E187"/>
    <mergeCell ref="B188:E188"/>
    <mergeCell ref="B189:E189"/>
    <mergeCell ref="B191:E191"/>
    <mergeCell ref="B192:E192"/>
    <mergeCell ref="B193:E193"/>
    <mergeCell ref="B194:E194"/>
    <mergeCell ref="B204:E204"/>
    <mergeCell ref="B164:E164"/>
    <mergeCell ref="B165:E165"/>
    <mergeCell ref="B166:E166"/>
    <mergeCell ref="B167:E167"/>
    <mergeCell ref="B173:E173"/>
    <mergeCell ref="B179:E179"/>
    <mergeCell ref="B180:E180"/>
    <mergeCell ref="B181:E181"/>
    <mergeCell ref="B182:E182"/>
    <mergeCell ref="B178:E178"/>
    <mergeCell ref="B162:E162"/>
    <mergeCell ref="B135:E135"/>
    <mergeCell ref="B138:E138"/>
    <mergeCell ref="B139:E139"/>
    <mergeCell ref="B140:E140"/>
    <mergeCell ref="B144:E144"/>
    <mergeCell ref="B145:E145"/>
    <mergeCell ref="B146:E146"/>
    <mergeCell ref="B147:E147"/>
    <mergeCell ref="B148:E148"/>
    <mergeCell ref="B129:E129"/>
    <mergeCell ref="B130:E130"/>
    <mergeCell ref="B131:E131"/>
    <mergeCell ref="B132:E132"/>
    <mergeCell ref="B133:E133"/>
    <mergeCell ref="B134:E134"/>
    <mergeCell ref="B154:E154"/>
    <mergeCell ref="B160:E160"/>
    <mergeCell ref="B161:E161"/>
    <mergeCell ref="B89:E89"/>
    <mergeCell ref="B97:E97"/>
    <mergeCell ref="B98:E98"/>
    <mergeCell ref="B99:E99"/>
    <mergeCell ref="B100:E100"/>
    <mergeCell ref="B102:E102"/>
    <mergeCell ref="B104:E104"/>
    <mergeCell ref="B107:E107"/>
    <mergeCell ref="B108:E108"/>
    <mergeCell ref="B101:E101"/>
    <mergeCell ref="B93:E93"/>
    <mergeCell ref="B96:E96"/>
    <mergeCell ref="B91:E91"/>
    <mergeCell ref="B92:E92"/>
    <mergeCell ref="B95:E95"/>
    <mergeCell ref="B94:E94"/>
    <mergeCell ref="B68:E68"/>
    <mergeCell ref="B69:E69"/>
    <mergeCell ref="B73:E73"/>
    <mergeCell ref="B74:E74"/>
    <mergeCell ref="B75:E75"/>
    <mergeCell ref="B79:E79"/>
    <mergeCell ref="B83:E83"/>
    <mergeCell ref="B84:E84"/>
    <mergeCell ref="B88:E88"/>
    <mergeCell ref="B87:E87"/>
    <mergeCell ref="B81:E81"/>
    <mergeCell ref="B82:E82"/>
    <mergeCell ref="B85:E85"/>
    <mergeCell ref="B86:E86"/>
    <mergeCell ref="B31:E31"/>
    <mergeCell ref="B32:E32"/>
    <mergeCell ref="B36:E36"/>
    <mergeCell ref="B37:E37"/>
    <mergeCell ref="B38:E38"/>
    <mergeCell ref="B41:E41"/>
    <mergeCell ref="B42:E42"/>
    <mergeCell ref="A11:H11"/>
    <mergeCell ref="B16:E16"/>
    <mergeCell ref="B20:E20"/>
    <mergeCell ref="B22:E22"/>
    <mergeCell ref="B24:E24"/>
    <mergeCell ref="B23:E23"/>
    <mergeCell ref="B28:E28"/>
    <mergeCell ref="B30:E30"/>
    <mergeCell ref="B34:E34"/>
    <mergeCell ref="B35:E35"/>
    <mergeCell ref="B40:E40"/>
    <mergeCell ref="B10:E10"/>
    <mergeCell ref="B202:E202"/>
    <mergeCell ref="B172:E172"/>
    <mergeCell ref="B199:E199"/>
    <mergeCell ref="B200:E200"/>
    <mergeCell ref="B201:E201"/>
    <mergeCell ref="B190:E190"/>
    <mergeCell ref="B141:E141"/>
    <mergeCell ref="B176:E176"/>
    <mergeCell ref="B156:E156"/>
    <mergeCell ref="B158:E158"/>
    <mergeCell ref="B159:E159"/>
    <mergeCell ref="B169:E169"/>
    <mergeCell ref="B170:E170"/>
    <mergeCell ref="B177:E177"/>
    <mergeCell ref="B168:E168"/>
    <mergeCell ref="B171:E171"/>
    <mergeCell ref="B185:E185"/>
    <mergeCell ref="B186:E186"/>
    <mergeCell ref="B163:E163"/>
    <mergeCell ref="B103:E103"/>
    <mergeCell ref="B118:E118"/>
    <mergeCell ref="B128:E128"/>
    <mergeCell ref="B136:E136"/>
    <mergeCell ref="B183:E183"/>
    <mergeCell ref="B175:E175"/>
    <mergeCell ref="B137:E137"/>
    <mergeCell ref="B152:E152"/>
    <mergeCell ref="B105:E105"/>
    <mergeCell ref="B106:E106"/>
    <mergeCell ref="B111:E111"/>
    <mergeCell ref="B109:E109"/>
    <mergeCell ref="B110:E110"/>
    <mergeCell ref="B112:E112"/>
    <mergeCell ref="B113:E113"/>
    <mergeCell ref="B114:E114"/>
    <mergeCell ref="B115:E115"/>
    <mergeCell ref="B116:E116"/>
    <mergeCell ref="B117:E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C1:F1"/>
    <mergeCell ref="B4:E4"/>
    <mergeCell ref="B43:E43"/>
    <mergeCell ref="B25:E25"/>
    <mergeCell ref="B3:E3"/>
    <mergeCell ref="B6:E6"/>
    <mergeCell ref="B13:E13"/>
    <mergeCell ref="B14:E14"/>
    <mergeCell ref="B15:E15"/>
    <mergeCell ref="B17:E17"/>
    <mergeCell ref="B7:E7"/>
    <mergeCell ref="B8:E8"/>
    <mergeCell ref="B9:E9"/>
    <mergeCell ref="B12:E12"/>
    <mergeCell ref="B18:E18"/>
    <mergeCell ref="B19:E19"/>
    <mergeCell ref="B21:E21"/>
    <mergeCell ref="A5:E5"/>
    <mergeCell ref="C2:F2"/>
    <mergeCell ref="B26:E26"/>
    <mergeCell ref="B27:E27"/>
    <mergeCell ref="B29:E29"/>
    <mergeCell ref="B33:E33"/>
    <mergeCell ref="B39:E39"/>
    <mergeCell ref="B52:E52"/>
    <mergeCell ref="B54:E54"/>
    <mergeCell ref="B57:E57"/>
    <mergeCell ref="B80:E80"/>
    <mergeCell ref="B44:E44"/>
    <mergeCell ref="B45:E45"/>
    <mergeCell ref="B47:E47"/>
    <mergeCell ref="B50:E50"/>
    <mergeCell ref="B78:E78"/>
    <mergeCell ref="B46:E46"/>
    <mergeCell ref="B48:E48"/>
    <mergeCell ref="B49:E49"/>
    <mergeCell ref="B72:E72"/>
    <mergeCell ref="B76:E76"/>
    <mergeCell ref="B77:E77"/>
    <mergeCell ref="B62:E62"/>
    <mergeCell ref="B63:E63"/>
    <mergeCell ref="B66:E66"/>
    <mergeCell ref="B51:E51"/>
    <mergeCell ref="B71:E71"/>
    <mergeCell ref="B70:E70"/>
    <mergeCell ref="B58:E58"/>
    <mergeCell ref="B59:E59"/>
    <mergeCell ref="B61:E61"/>
    <mergeCell ref="B53:E53"/>
    <mergeCell ref="B55:E55"/>
    <mergeCell ref="B56:E56"/>
    <mergeCell ref="B60:E60"/>
    <mergeCell ref="B64:E64"/>
    <mergeCell ref="B65:E65"/>
    <mergeCell ref="B67:E67"/>
    <mergeCell ref="B264:E264"/>
    <mergeCell ref="B260:E260"/>
    <mergeCell ref="B225:E225"/>
    <mergeCell ref="B226:E226"/>
    <mergeCell ref="B228:E228"/>
    <mergeCell ref="B230:E230"/>
    <mergeCell ref="B233:E233"/>
    <mergeCell ref="B149:E149"/>
    <mergeCell ref="B142:E142"/>
    <mergeCell ref="B143:E143"/>
    <mergeCell ref="B227:E227"/>
    <mergeCell ref="B232:E232"/>
    <mergeCell ref="B150:E150"/>
    <mergeCell ref="B151:E151"/>
    <mergeCell ref="B153:E153"/>
    <mergeCell ref="B157:E157"/>
    <mergeCell ref="B249:E249"/>
    <mergeCell ref="B222:E222"/>
    <mergeCell ref="B212:E212"/>
    <mergeCell ref="B213:E213"/>
    <mergeCell ref="B241:E241"/>
    <mergeCell ref="B242:E242"/>
    <mergeCell ref="B243:E243"/>
    <mergeCell ref="B244:E244"/>
    <mergeCell ref="B246:E246"/>
    <mergeCell ref="B248:E248"/>
    <mergeCell ref="B256:E256"/>
    <mergeCell ref="B253:E253"/>
    <mergeCell ref="B255:E255"/>
    <mergeCell ref="B254:E254"/>
    <mergeCell ref="B235:E235"/>
    <mergeCell ref="B237:E237"/>
    <mergeCell ref="B238:E238"/>
    <mergeCell ref="B229:E229"/>
    <mergeCell ref="B247:E247"/>
    <mergeCell ref="B250:E250"/>
  </mergeCells>
  <phoneticPr fontId="29" type="noConversion"/>
  <pageMargins left="0.51181102362204722" right="0.51181102362204722" top="0.55118110236220474" bottom="0.74803149606299213" header="0.31496062992125984" footer="0.31496062992125984"/>
  <pageSetup paperSize="9" scale="80" fitToHeight="0" orientation="portrait" r:id="rId1"/>
  <rowBreaks count="2" manualBreakCount="2">
    <brk id="69" max="7" man="1"/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Opći dio</vt:lpstr>
      <vt:lpstr>Prihodi i rashodi prema ekon.kl</vt:lpstr>
      <vt:lpstr>Prihodi i rashodi izvori</vt:lpstr>
      <vt:lpstr>Rahodi prema funkcijskoj klasif</vt:lpstr>
      <vt:lpstr>Račun financ.ekon.klas.</vt:lpstr>
      <vt:lpstr>Posebni dio </vt:lpstr>
      <vt:lpstr>'Posebni dio '!Print_Area</vt:lpstr>
      <vt:lpstr>'Prihodi i rashodi prema ekon.kl'!Print_Area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Mirjana Stanišak</cp:lastModifiedBy>
  <cp:lastPrinted>2024-03-22T14:38:17Z</cp:lastPrinted>
  <dcterms:created xsi:type="dcterms:W3CDTF">2023-01-31T17:41:16Z</dcterms:created>
  <dcterms:modified xsi:type="dcterms:W3CDTF">2024-03-28T08:29:21Z</dcterms:modified>
</cp:coreProperties>
</file>